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360" windowHeight="8715" tabRatio="868"/>
  </bookViews>
  <sheets>
    <sheet name="Cover" sheetId="21" r:id="rId1"/>
    <sheet name="Multiples" sheetId="12" r:id="rId2"/>
    <sheet name="Steel segment" sheetId="1" r:id="rId3"/>
    <sheet name="Long products segment" sheetId="20" r:id="rId4"/>
    <sheet name="Mining segment" sheetId="15" r:id="rId5"/>
    <sheet name="Coke-chemical segment" sheetId="14" r:id="rId6"/>
    <sheet name="Other segment" sheetId="16" r:id="rId7"/>
    <sheet name="P&amp;L" sheetId="17" r:id="rId8"/>
    <sheet name="CashFlow" sheetId="18" r:id="rId9"/>
    <sheet name="Balance Sheet" sheetId="19" r:id="rId10"/>
  </sheets>
  <definedNames>
    <definedName name="Выручка_отчетный_период" localSheetId="7">'P&amp;L'!$AL$9</definedName>
    <definedName name="_xlnm.Print_Area" localSheetId="9">'Balance Sheet'!$A$1:$W$54</definedName>
    <definedName name="_xlnm.Print_Area" localSheetId="8">CashFlow!$A$1:$W$69</definedName>
    <definedName name="_xlnm.Print_Area" localSheetId="5">'Coke-chemical segment'!$A$1:$X$40</definedName>
    <definedName name="_xlnm.Print_Area" localSheetId="3">'Long products segment'!$A$1:$X$49</definedName>
    <definedName name="_xlnm.Print_Area" localSheetId="4">'Mining segment'!$A$1:$X$49</definedName>
    <definedName name="_xlnm.Print_Area" localSheetId="1">Multiples!$A$1:$X$38</definedName>
    <definedName name="_xlnm.Print_Area" localSheetId="6">'Other segment'!$A$1:$X$14</definedName>
    <definedName name="_xlnm.Print_Area" localSheetId="7">'P&amp;L'!$A$1:$X$62</definedName>
    <definedName name="_xlnm.Print_Area" localSheetId="2">'Steel segment'!$A$1:$X$49</definedName>
  </definedNames>
  <calcPr calcId="124519"/>
</workbook>
</file>

<file path=xl/calcChain.xml><?xml version="1.0" encoding="utf-8"?>
<calcChain xmlns="http://schemas.openxmlformats.org/spreadsheetml/2006/main">
  <c r="Q32" i="12"/>
  <c r="R31"/>
  <c r="Q31"/>
  <c r="P31"/>
  <c r="R30"/>
  <c r="Q30"/>
  <c r="P30"/>
  <c r="R28"/>
  <c r="Q28"/>
  <c r="P28"/>
  <c r="R20"/>
  <c r="R29"/>
  <c r="Q29"/>
  <c r="P29"/>
  <c r="R24"/>
  <c r="Q24"/>
  <c r="P24"/>
  <c r="R23"/>
  <c r="R27"/>
  <c r="Q23"/>
  <c r="Q27"/>
  <c r="P23"/>
  <c r="P27"/>
  <c r="R22"/>
  <c r="R26"/>
  <c r="Q22"/>
  <c r="Q26"/>
  <c r="P22"/>
  <c r="P26"/>
  <c r="R45" i="1"/>
  <c r="R40"/>
  <c r="R33" i="14"/>
  <c r="R28"/>
  <c r="R42" i="15"/>
  <c r="R37"/>
  <c r="Q37"/>
  <c r="R44" i="20"/>
  <c r="R40"/>
  <c r="Q40" i="1"/>
  <c r="R12" i="12"/>
  <c r="Q8"/>
  <c r="R8"/>
  <c r="R6"/>
  <c r="R5"/>
  <c r="R4"/>
  <c r="Q53" i="19"/>
  <c r="R53"/>
  <c r="R9" i="12"/>
  <c r="R60" i="17"/>
  <c r="R59"/>
  <c r="R58"/>
  <c r="W5" i="19"/>
  <c r="W6"/>
  <c r="W7"/>
  <c r="W8"/>
  <c r="W9"/>
  <c r="W11"/>
  <c r="W14"/>
  <c r="W15"/>
  <c r="W16"/>
  <c r="W17"/>
  <c r="W18"/>
  <c r="W19"/>
  <c r="W21"/>
  <c r="W23"/>
  <c r="W27"/>
  <c r="W28"/>
  <c r="W29"/>
  <c r="W30"/>
  <c r="W33"/>
  <c r="W35"/>
  <c r="W36"/>
  <c r="W37"/>
  <c r="W40"/>
  <c r="W42"/>
  <c r="W43"/>
  <c r="W44"/>
  <c r="W45"/>
  <c r="W46"/>
  <c r="W47"/>
  <c r="W48"/>
  <c r="W50"/>
  <c r="W53"/>
  <c r="W54"/>
  <c r="W4"/>
  <c r="W6" i="18"/>
  <c r="W7"/>
  <c r="W8"/>
  <c r="W11"/>
  <c r="W12"/>
  <c r="W15"/>
  <c r="W16"/>
  <c r="W20"/>
  <c r="W22"/>
  <c r="W23"/>
  <c r="W24"/>
  <c r="W26"/>
  <c r="W27"/>
  <c r="W29"/>
  <c r="W38"/>
  <c r="W39"/>
  <c r="W40"/>
  <c r="W41"/>
  <c r="W42"/>
  <c r="W44"/>
  <c r="W47"/>
  <c r="W50"/>
  <c r="W51"/>
  <c r="W52"/>
  <c r="W58"/>
  <c r="W59"/>
  <c r="W60"/>
  <c r="W63"/>
  <c r="W65"/>
  <c r="W67"/>
  <c r="W69"/>
  <c r="W3"/>
  <c r="X5" i="17"/>
  <c r="X6"/>
  <c r="X8"/>
  <c r="X10"/>
  <c r="X11"/>
  <c r="X12"/>
  <c r="X13"/>
  <c r="X14"/>
  <c r="X17"/>
  <c r="X21"/>
  <c r="X22"/>
  <c r="X23"/>
  <c r="X24"/>
  <c r="X25"/>
  <c r="X27"/>
  <c r="X30"/>
  <c r="X32"/>
  <c r="X34"/>
  <c r="X35"/>
  <c r="X39"/>
  <c r="X41"/>
  <c r="X50"/>
  <c r="X52"/>
  <c r="X53"/>
  <c r="X55"/>
  <c r="X61"/>
  <c r="X3"/>
  <c r="X13" i="16"/>
  <c r="X14"/>
  <c r="X6"/>
  <c r="X7"/>
  <c r="X8"/>
  <c r="X9"/>
  <c r="X4"/>
  <c r="X5"/>
  <c r="X32" i="14"/>
  <c r="X23"/>
  <c r="X24"/>
  <c r="X16"/>
  <c r="X17"/>
  <c r="X18"/>
  <c r="X19"/>
  <c r="X14"/>
  <c r="X15"/>
  <c r="X9"/>
  <c r="X10"/>
  <c r="X4"/>
  <c r="X5"/>
  <c r="X40" i="15"/>
  <c r="X41"/>
  <c r="X37"/>
  <c r="X32"/>
  <c r="X33"/>
  <c r="X25"/>
  <c r="X26"/>
  <c r="X27"/>
  <c r="X28"/>
  <c r="X23"/>
  <c r="X24"/>
  <c r="X16"/>
  <c r="X17"/>
  <c r="X18"/>
  <c r="X19"/>
  <c r="X14"/>
  <c r="X15"/>
  <c r="X7"/>
  <c r="X8"/>
  <c r="X9"/>
  <c r="X10"/>
  <c r="X5"/>
  <c r="X6"/>
  <c r="X46"/>
  <c r="X35" i="20"/>
  <c r="X36"/>
  <c r="X28"/>
  <c r="X29"/>
  <c r="X30"/>
  <c r="X31"/>
  <c r="X26"/>
  <c r="X27"/>
  <c r="X17"/>
  <c r="X18"/>
  <c r="X19"/>
  <c r="X20"/>
  <c r="X21"/>
  <c r="X22"/>
  <c r="X15"/>
  <c r="X16"/>
  <c r="X6"/>
  <c r="X7"/>
  <c r="X8"/>
  <c r="X9"/>
  <c r="X10"/>
  <c r="X11"/>
  <c r="X4"/>
  <c r="X5"/>
  <c r="X44" i="1"/>
  <c r="X40"/>
  <c r="X35"/>
  <c r="X36"/>
  <c r="X28"/>
  <c r="X29"/>
  <c r="X30"/>
  <c r="X31"/>
  <c r="X26"/>
  <c r="X27"/>
  <c r="X17"/>
  <c r="X18"/>
  <c r="X19"/>
  <c r="X20"/>
  <c r="X21"/>
  <c r="X22"/>
  <c r="X15"/>
  <c r="X16"/>
  <c r="X6"/>
  <c r="X7"/>
  <c r="X8"/>
  <c r="X9"/>
  <c r="X10"/>
  <c r="X11"/>
  <c r="X4"/>
  <c r="X5"/>
  <c r="X17" i="12"/>
  <c r="X18"/>
  <c r="X19"/>
  <c r="X21"/>
  <c r="X22"/>
  <c r="X23"/>
  <c r="X24"/>
  <c r="X25"/>
  <c r="X26"/>
  <c r="X27"/>
  <c r="X28"/>
  <c r="X29"/>
  <c r="X30"/>
  <c r="X31"/>
  <c r="X32"/>
  <c r="X16"/>
  <c r="Q20"/>
  <c r="X20"/>
  <c r="X7"/>
  <c r="X10"/>
  <c r="X11"/>
  <c r="Q33" i="14"/>
  <c r="X33"/>
  <c r="Q30"/>
  <c r="X30"/>
  <c r="Q29"/>
  <c r="X29"/>
  <c r="Q28"/>
  <c r="X28"/>
  <c r="Q42" i="15"/>
  <c r="X42"/>
  <c r="Q39"/>
  <c r="X39"/>
  <c r="Q38"/>
  <c r="X38"/>
  <c r="Q44" i="20"/>
  <c r="X44"/>
  <c r="Q42"/>
  <c r="X42"/>
  <c r="Q41"/>
  <c r="X41"/>
  <c r="Q40"/>
  <c r="X40"/>
  <c r="Q45" i="1"/>
  <c r="X45"/>
  <c r="Q42"/>
  <c r="X42"/>
  <c r="Q41"/>
  <c r="X41"/>
  <c r="P40"/>
  <c r="N4" i="20"/>
  <c r="O4"/>
  <c r="Q9" i="12"/>
  <c r="X9"/>
  <c r="X13"/>
  <c r="Q12"/>
  <c r="X12"/>
  <c r="X8"/>
  <c r="Q6"/>
  <c r="X6"/>
  <c r="Q5"/>
  <c r="X5"/>
  <c r="Q4"/>
  <c r="X4"/>
  <c r="P8"/>
  <c r="Q60" i="17"/>
  <c r="X60"/>
  <c r="P60"/>
  <c r="Q59"/>
  <c r="X59"/>
  <c r="Q58"/>
  <c r="X58"/>
  <c r="P53" i="19"/>
  <c r="P33" i="14"/>
  <c r="P28"/>
  <c r="P42" i="15"/>
  <c r="P37"/>
  <c r="P5"/>
  <c r="O5"/>
  <c r="P40" i="20"/>
  <c r="P44"/>
  <c r="P45" i="1"/>
  <c r="O45"/>
  <c r="O40"/>
  <c r="O28" i="14"/>
  <c r="N28"/>
  <c r="P20" i="12"/>
  <c r="P12"/>
  <c r="P11"/>
  <c r="P10"/>
  <c r="O8"/>
  <c r="P6"/>
  <c r="P5"/>
  <c r="P4"/>
  <c r="P59" i="17"/>
  <c r="P58"/>
  <c r="P9" i="12"/>
  <c r="O53" i="19"/>
  <c r="O29" i="12"/>
  <c r="N29"/>
  <c r="O20"/>
  <c r="O21"/>
  <c r="O24"/>
  <c r="N24"/>
  <c r="N23"/>
  <c r="N27"/>
  <c r="O22"/>
  <c r="O26"/>
  <c r="N22"/>
  <c r="N26"/>
  <c r="O31"/>
  <c r="N20"/>
  <c r="N21"/>
  <c r="O12"/>
  <c r="N12"/>
  <c r="N11"/>
  <c r="N10"/>
  <c r="O11"/>
  <c r="O10"/>
  <c r="N8"/>
  <c r="N31"/>
  <c r="N28"/>
  <c r="O28"/>
  <c r="O6"/>
  <c r="N6"/>
  <c r="O5"/>
  <c r="N5"/>
  <c r="O4"/>
  <c r="N4"/>
  <c r="O33" i="14"/>
  <c r="M33"/>
  <c r="N33"/>
  <c r="O42" i="15"/>
  <c r="N42"/>
  <c r="N5"/>
  <c r="O37"/>
  <c r="O40" i="20"/>
  <c r="O44"/>
  <c r="N53" i="19"/>
  <c r="O60" i="17"/>
  <c r="O23" i="12"/>
  <c r="O27"/>
  <c r="O59" i="17"/>
  <c r="O58"/>
  <c r="O9" i="12"/>
  <c r="O30"/>
  <c r="N9"/>
  <c r="N30"/>
  <c r="N40" i="20"/>
  <c r="N37" i="15"/>
  <c r="N44" i="20"/>
  <c r="N40" i="1"/>
  <c r="N45"/>
  <c r="K53" i="19"/>
</calcChain>
</file>

<file path=xl/sharedStrings.xml><?xml version="1.0" encoding="utf-8"?>
<sst xmlns="http://schemas.openxmlformats.org/spreadsheetml/2006/main" count="1142" uniqueCount="244">
  <si>
    <t>1Q07</t>
  </si>
  <si>
    <t>P&amp;L (USDm)</t>
  </si>
  <si>
    <t>EBITDA</t>
  </si>
  <si>
    <t>Operating income</t>
  </si>
  <si>
    <t>Margin and Ratio</t>
  </si>
  <si>
    <t>EBITDA Margin (%)</t>
  </si>
  <si>
    <t>Operating margin (%)</t>
  </si>
  <si>
    <t>1Q06</t>
  </si>
  <si>
    <t>Minority interest</t>
  </si>
  <si>
    <t>Net income</t>
  </si>
  <si>
    <t>Net financial debt</t>
  </si>
  <si>
    <t>Net Debt / EBITDA (x)</t>
  </si>
  <si>
    <t>EPS reported (USD)</t>
  </si>
  <si>
    <t>Cash-flow from operation per share (USD)</t>
  </si>
  <si>
    <t>Financial ratios</t>
  </si>
  <si>
    <t>Market ratios</t>
  </si>
  <si>
    <t>FINANCIAL AND MARKET RATIO</t>
  </si>
  <si>
    <t>Net margin (%)</t>
  </si>
  <si>
    <t>Invested Capital</t>
  </si>
  <si>
    <t xml:space="preserve">Operating margin (%) </t>
  </si>
  <si>
    <t>Steel Shipment (000t)</t>
  </si>
  <si>
    <t>Enterprise Value (USDm)</t>
  </si>
  <si>
    <t>Steel products</t>
  </si>
  <si>
    <t>Steel segment</t>
  </si>
  <si>
    <t>9M07</t>
  </si>
  <si>
    <t>H107</t>
  </si>
  <si>
    <t>H106</t>
  </si>
  <si>
    <t>9M06</t>
  </si>
  <si>
    <t>12M06</t>
  </si>
  <si>
    <t xml:space="preserve">P/BV </t>
  </si>
  <si>
    <t xml:space="preserve">P/E </t>
  </si>
  <si>
    <t xml:space="preserve">EV/Sales </t>
  </si>
  <si>
    <t xml:space="preserve">EV/IC </t>
  </si>
  <si>
    <t xml:space="preserve">EV/EBITDA </t>
  </si>
  <si>
    <t>Iron ore products</t>
  </si>
  <si>
    <t>Other segment</t>
  </si>
  <si>
    <t xml:space="preserve">Mining segment </t>
  </si>
  <si>
    <t>ROA (%)</t>
  </si>
  <si>
    <t>Sales to external customers</t>
  </si>
  <si>
    <t>pig iron</t>
  </si>
  <si>
    <t>slabs</t>
  </si>
  <si>
    <t>iron ore concentrate</t>
  </si>
  <si>
    <t>sinter ore</t>
  </si>
  <si>
    <t>Basic and diluted earnings per common share (USD)</t>
  </si>
  <si>
    <t xml:space="preserve">Cash flow from operating activities </t>
  </si>
  <si>
    <t>Adjustments to reconcile net income to net cash provided by operating activities</t>
  </si>
  <si>
    <t>Depreciation and amortization</t>
  </si>
  <si>
    <t>Loss on disposals of property, plant and equipment</t>
  </si>
  <si>
    <t>(Gain)/loss on investments</t>
  </si>
  <si>
    <t xml:space="preserve">Gain from disposal of subsidiaries </t>
  </si>
  <si>
    <t>Gain from operations of discontinued subsidiary</t>
  </si>
  <si>
    <t>Equity in net earnings of associate</t>
  </si>
  <si>
    <t>Gain on loan restructuring</t>
  </si>
  <si>
    <t>Stock-based compensation</t>
  </si>
  <si>
    <t>Impairment losses</t>
  </si>
  <si>
    <t>Accretion expense on asset retirement obligations</t>
  </si>
  <si>
    <t>Other movements</t>
  </si>
  <si>
    <t>Changes in operating assets and liabilities</t>
  </si>
  <si>
    <t>Increase in loans provide by the subsidiary bank</t>
  </si>
  <si>
    <t>Increase/(decrease) in current income tax payable</t>
  </si>
  <si>
    <t>Net cash provided from operating activities</t>
  </si>
  <si>
    <t xml:space="preserve">Cash flow from investing activities </t>
  </si>
  <si>
    <t>Acquisitions of subsidiaries</t>
  </si>
  <si>
    <t>Acquisitions of associates</t>
  </si>
  <si>
    <t>Proceeds from disposal of discontinued operations</t>
  </si>
  <si>
    <t>Proceeds from adjustment of the original purchase price of subsidiaries</t>
  </si>
  <si>
    <t>Proceeds from sale of property, plant and equipment</t>
  </si>
  <si>
    <t>Purchases and construction of property, plant and equipment</t>
  </si>
  <si>
    <t>Proceeds from sale of investments</t>
  </si>
  <si>
    <t>Loan issued</t>
  </si>
  <si>
    <t>Movement of restricted cash</t>
  </si>
  <si>
    <t>Net cash used in investing activities</t>
  </si>
  <si>
    <t xml:space="preserve">Cash flow from financing activities </t>
  </si>
  <si>
    <t>Proceeds from borrowings and notes payable</t>
  </si>
  <si>
    <t>Repayments of borrowings and notes payable</t>
  </si>
  <si>
    <t>Capital lease payments</t>
  </si>
  <si>
    <t>Proceeds from disposal of assets to the company under common control</t>
  </si>
  <si>
    <t>Contributions from controlling shareholders</t>
  </si>
  <si>
    <t>Payments to controlling shareholders for transfer of interests in subsidiary</t>
  </si>
  <si>
    <t>Dividends paid to minority shareholder of existing subsidiaries</t>
  </si>
  <si>
    <t>Dividends to shareholders</t>
  </si>
  <si>
    <t>Net cash used in financing activities</t>
  </si>
  <si>
    <t>Net increase / (decrease) in cash and cash equivalents</t>
  </si>
  <si>
    <t>Effect of exchange rate changes on cash and cash equivalents</t>
  </si>
  <si>
    <t>Cash and cash equivalents at the beginning of the period</t>
  </si>
  <si>
    <t>Cash and cash equivalents at the end of the period</t>
  </si>
  <si>
    <t>Sales revenue</t>
  </si>
  <si>
    <t>Production cost</t>
  </si>
  <si>
    <t>Gross profit</t>
  </si>
  <si>
    <t>General, administrative and selling expenses</t>
  </si>
  <si>
    <t>General and administrative expenses</t>
  </si>
  <si>
    <t>Selling expenses</t>
  </si>
  <si>
    <t>Taxes other than income tax</t>
  </si>
  <si>
    <t>Other income/(expense)</t>
  </si>
  <si>
    <t>Gain / (loss) on investments</t>
  </si>
  <si>
    <t>Interest income</t>
  </si>
  <si>
    <t>Interest expense</t>
  </si>
  <si>
    <t>Foreign currency exchange loss, net</t>
  </si>
  <si>
    <t>Gain from disposal of subsidiaries</t>
  </si>
  <si>
    <t>Other expense, net</t>
  </si>
  <si>
    <t>Income from continuing operations before income tax</t>
  </si>
  <si>
    <t>and minority interest</t>
  </si>
  <si>
    <t>Income tax</t>
  </si>
  <si>
    <t>Income from continuing operations before minority interest</t>
  </si>
  <si>
    <t>Income from continuing operations</t>
  </si>
  <si>
    <t>Discontinued operations</t>
  </si>
  <si>
    <t xml:space="preserve">Gain from operations of discontinued subsidiary </t>
  </si>
  <si>
    <t>Income from discontinuing operations</t>
  </si>
  <si>
    <t>EBITDA margin %</t>
  </si>
  <si>
    <t>Operating margin %</t>
  </si>
  <si>
    <t xml:space="preserve">Base Dividend per share (USD) </t>
  </si>
  <si>
    <t>ASSETS</t>
  </si>
  <si>
    <t>Current  assets</t>
  </si>
  <si>
    <t>Cash and cash equivalents</t>
  </si>
  <si>
    <t>Short-term investments</t>
  </si>
  <si>
    <t>Accounts receivable, net</t>
  </si>
  <si>
    <t>Inventories, net</t>
  </si>
  <si>
    <t>Other current assets, net</t>
  </si>
  <si>
    <t>Restricted cash</t>
  </si>
  <si>
    <t>Current assets, held for sale</t>
  </si>
  <si>
    <t xml:space="preserve">Non-current assets </t>
  </si>
  <si>
    <t>Long-term investments, net</t>
  </si>
  <si>
    <t>Property, plant and equipment, net</t>
  </si>
  <si>
    <t>Intangible assets</t>
  </si>
  <si>
    <t>Goodwill</t>
  </si>
  <si>
    <t>Other non-current assets, net</t>
  </si>
  <si>
    <t>Non-current assets, held for sale</t>
  </si>
  <si>
    <t>Total assets</t>
  </si>
  <si>
    <t>LIABILITIES AND STOCKHOLDERS’ EQUITY</t>
  </si>
  <si>
    <t>Current liabilities</t>
  </si>
  <si>
    <t>Accounts payable and other liabilities</t>
  </si>
  <si>
    <t>Short-term borrowings</t>
  </si>
  <si>
    <t>Current income tax liability</t>
  </si>
  <si>
    <t>Current liabilities, held for sale</t>
  </si>
  <si>
    <t>Non-current liabilities</t>
  </si>
  <si>
    <t>Long-term capital lease liability</t>
  </si>
  <si>
    <t>Long-term borrowings</t>
  </si>
  <si>
    <t>Deferred income tax liability</t>
  </si>
  <si>
    <t>Other long-term liabilities</t>
  </si>
  <si>
    <t>Non-current liabilities, held for sale</t>
  </si>
  <si>
    <t>Total liabilities</t>
  </si>
  <si>
    <t>Stockholders’ equity</t>
  </si>
  <si>
    <t>Common stock</t>
  </si>
  <si>
    <t>Statutory reserve</t>
  </si>
  <si>
    <t>Additional paid-in capital</t>
  </si>
  <si>
    <t>Other comprehensive income</t>
  </si>
  <si>
    <t>Retained earnings</t>
  </si>
  <si>
    <t>Total liabilities and stockholders’ equity</t>
  </si>
  <si>
    <t>Net Debt (USDm)</t>
  </si>
  <si>
    <t>CF (USDm)</t>
  </si>
  <si>
    <t>Operating income / CAPEX</t>
  </si>
  <si>
    <t>CAPEX / Amortisation</t>
  </si>
  <si>
    <t>flat</t>
  </si>
  <si>
    <t>12M07</t>
  </si>
  <si>
    <t xml:space="preserve">сhange </t>
  </si>
  <si>
    <t xml:space="preserve">Depreciation and amortisation </t>
  </si>
  <si>
    <t>n/a</t>
  </si>
  <si>
    <t xml:space="preserve">Cash cost of slabs (USD/t) </t>
  </si>
  <si>
    <t xml:space="preserve">Coke </t>
  </si>
  <si>
    <t xml:space="preserve">Cash cost of coke  (USD/t) </t>
  </si>
  <si>
    <t xml:space="preserve">Operating income per tonne of coke (USD/t) </t>
  </si>
  <si>
    <t>-</t>
  </si>
  <si>
    <t>Cash acquired in business combination</t>
  </si>
  <si>
    <t>Dividends paid to minority shareholder of acquired subsidiaries</t>
  </si>
  <si>
    <t>Cash included in assets, held for sale</t>
  </si>
  <si>
    <t>31.12.2007</t>
  </si>
  <si>
    <t xml:space="preserve">ROIC (%) </t>
  </si>
  <si>
    <t>ROE (%)</t>
  </si>
  <si>
    <t xml:space="preserve">Gearing (%) </t>
  </si>
  <si>
    <t xml:space="preserve">Recent price (USD/share) </t>
  </si>
  <si>
    <t xml:space="preserve">Average price (USD/share) </t>
  </si>
  <si>
    <t>Market capitalization (avarage) (USDm)</t>
  </si>
  <si>
    <t>(`000 USD)</t>
  </si>
  <si>
    <t xml:space="preserve">Book value per share (USD) </t>
  </si>
  <si>
    <t xml:space="preserve">Net yield </t>
  </si>
  <si>
    <t>Base dividend per share (USD)</t>
  </si>
  <si>
    <t xml:space="preserve">Cash cost of iron ore concentrate (USD/t) </t>
  </si>
  <si>
    <t xml:space="preserve">Operating income per tonne of iron ore (USD/t) </t>
  </si>
  <si>
    <t>billets</t>
  </si>
  <si>
    <t>long products</t>
  </si>
  <si>
    <t>metalware</t>
  </si>
  <si>
    <t xml:space="preserve">Operating income per tonne of steel products (USD/t) </t>
  </si>
  <si>
    <t>Steel production</t>
  </si>
  <si>
    <t>EBITDA/tonne of steel</t>
  </si>
  <si>
    <t>Steel shipments to external customers, incl.</t>
  </si>
  <si>
    <t>Coke shipments to external customers</t>
  </si>
  <si>
    <t>Iron ore shipments to external customers, incl.</t>
  </si>
  <si>
    <t xml:space="preserve">Operating income per tonne of steel (USD/t) </t>
  </si>
  <si>
    <t>Market capitalization (as of end of the period (USDm)</t>
  </si>
  <si>
    <t>Coke total sales (`000 tonnes)</t>
  </si>
  <si>
    <t>Iron ore total sales (`000 tonnes)</t>
  </si>
  <si>
    <t>1Q08</t>
  </si>
  <si>
    <t xml:space="preserve">Disposal of subsidiaries, net of cash disposed </t>
  </si>
  <si>
    <t>Payment for acquisition of interests in new subsidiaries</t>
  </si>
  <si>
    <t>H108</t>
  </si>
  <si>
    <t>Net cash received in acquisition of interests in new subsidiaries</t>
  </si>
  <si>
    <t>9M08</t>
  </si>
  <si>
    <t>12M08</t>
  </si>
  <si>
    <t>31.12.2008</t>
  </si>
  <si>
    <t>12М08</t>
  </si>
  <si>
    <t>Loss /(income) on forward contracts</t>
  </si>
  <si>
    <t>Settlement agreement on the dispute</t>
  </si>
  <si>
    <t>Cash in assets held for sale</t>
  </si>
  <si>
    <t>Prepayment for disposal of assets to a company under common control</t>
  </si>
  <si>
    <t>1Q09</t>
  </si>
  <si>
    <t xml:space="preserve">Net income (attributable to the non-controlling interest) </t>
  </si>
  <si>
    <t xml:space="preserve">Net income (income attributable to OJSC Novolipetsk Steel stockholders) </t>
  </si>
  <si>
    <t>Deferred income tax assets</t>
  </si>
  <si>
    <t>Settlement of abandoned acquisition</t>
  </si>
  <si>
    <t>Defered income tax (benefit)/expense</t>
  </si>
  <si>
    <t>Decrease / (increase) in accounts receivable</t>
  </si>
  <si>
    <t>Decrease / (increase) in inventories</t>
  </si>
  <si>
    <t>Increase in other current assets</t>
  </si>
  <si>
    <t>(Decrease) / increase in accounts payable and other liabilities</t>
  </si>
  <si>
    <t>H109</t>
  </si>
  <si>
    <t>Placement of bank deposits and purchases of other investments</t>
  </si>
  <si>
    <r>
      <t>Iron ore Shipment (000t)</t>
    </r>
    <r>
      <rPr>
        <b/>
        <vertAlign val="superscript"/>
        <sz val="8"/>
        <color indexed="63"/>
        <rFont val="Arial"/>
        <family val="2"/>
        <charset val="204"/>
      </rPr>
      <t>1</t>
    </r>
  </si>
  <si>
    <r>
      <t>Selling price for external customers (USD/t)</t>
    </r>
    <r>
      <rPr>
        <b/>
        <vertAlign val="superscript"/>
        <sz val="8"/>
        <rFont val="Arial"/>
        <family val="2"/>
        <charset val="204"/>
      </rPr>
      <t>2</t>
    </r>
  </si>
  <si>
    <t>9M09</t>
  </si>
  <si>
    <t>12M2009</t>
  </si>
  <si>
    <t>12M09</t>
  </si>
  <si>
    <t>31.12.2009</t>
  </si>
  <si>
    <t>1Q10</t>
  </si>
  <si>
    <t>1Q2010</t>
  </si>
  <si>
    <r>
      <t>2</t>
    </r>
    <r>
      <rPr>
        <sz val="8"/>
        <rFont val="Arial"/>
        <family val="2"/>
        <charset val="204"/>
      </rPr>
      <t xml:space="preserve"> Stoilensky prices </t>
    </r>
  </si>
  <si>
    <r>
      <t>1</t>
    </r>
    <r>
      <rPr>
        <sz val="8"/>
        <rFont val="Arial"/>
        <family val="2"/>
        <charset val="204"/>
      </rPr>
      <t xml:space="preserve"> Including sales through trading companies </t>
    </r>
  </si>
  <si>
    <r>
      <t>Coke-chemical segment</t>
    </r>
    <r>
      <rPr>
        <vertAlign val="superscript"/>
        <sz val="10"/>
        <rFont val="Calibri"/>
        <family val="2"/>
        <charset val="204"/>
      </rPr>
      <t>1</t>
    </r>
  </si>
  <si>
    <r>
      <t>Coke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</si>
  <si>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</si>
  <si>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</si>
  <si>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sales through trading companies </t>
    </r>
  </si>
  <si>
    <r>
      <t>3</t>
    </r>
    <r>
      <rPr>
        <sz val="8"/>
        <rFont val="Calibri"/>
        <family val="2"/>
        <charset val="204"/>
      </rPr>
      <t xml:space="preserve"> Altai-Koks prices </t>
    </r>
  </si>
  <si>
    <r>
      <t>Cash cost of slabs (USD/t)</t>
    </r>
    <r>
      <rPr>
        <sz val="8"/>
        <color indexed="10"/>
        <rFont val="Calibri"/>
        <family val="2"/>
        <charset val="204"/>
      </rPr>
      <t xml:space="preserve"> </t>
    </r>
  </si>
  <si>
    <r>
      <t>Steel shipments to external customers, incl.</t>
    </r>
    <r>
      <rPr>
        <vertAlign val="superscript"/>
        <sz val="8"/>
        <rFont val="Calibri"/>
        <family val="2"/>
        <charset val="204"/>
      </rPr>
      <t>1</t>
    </r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</si>
  <si>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 xml:space="preserve">2 </t>
    </r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</si>
  <si>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</si>
  <si>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</si>
  <si>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>Long products segment</t>
    </r>
    <r>
      <rPr>
        <b/>
        <vertAlign val="superscript"/>
        <sz val="10"/>
        <color indexed="63"/>
        <rFont val="Calibri"/>
        <family val="2"/>
        <charset val="204"/>
      </rPr>
      <t>1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</si>
  <si>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</si>
  <si>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</si>
  <si>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</si>
  <si>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 xml:space="preserve">Financial and operating performance </t>
  </si>
  <si>
    <t xml:space="preserve">Based on US GAAP consolidated financial results </t>
  </si>
  <si>
    <t>2005 - Q1 2010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</si>
</sst>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_);_(* \(#,##0\);_(* &quot;-&quot;_);_(@_)"/>
    <numFmt numFmtId="165" formatCode="0.0%"/>
    <numFmt numFmtId="166" formatCode="#,##0.0"/>
    <numFmt numFmtId="167" formatCode="#,##0.000"/>
    <numFmt numFmtId="168" formatCode="0.0"/>
    <numFmt numFmtId="169" formatCode="#,##0.0000"/>
    <numFmt numFmtId="170" formatCode="0.0000"/>
    <numFmt numFmtId="171" formatCode="0.000"/>
    <numFmt numFmtId="172" formatCode="_(* #,##0_);_(* \(#,##0\);_(* &quot;-&quot;??_);_(@_)"/>
    <numFmt numFmtId="173" formatCode="dd/mm/yy;@"/>
  </numFmts>
  <fonts count="77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i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i/>
      <sz val="8"/>
      <color indexed="63"/>
      <name val="Arial"/>
      <family val="2"/>
      <charset val="204"/>
    </font>
    <font>
      <vertAlign val="superscript"/>
      <sz val="8"/>
      <name val="Arial"/>
      <family val="2"/>
      <charset val="204"/>
    </font>
    <font>
      <i/>
      <sz val="8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sz val="8"/>
      <color indexed="53"/>
      <name val="Arial"/>
      <family val="2"/>
    </font>
    <font>
      <i/>
      <sz val="8"/>
      <color indexed="53"/>
      <name val="Arial"/>
      <family val="2"/>
    </font>
    <font>
      <sz val="10"/>
      <color indexed="53"/>
      <name val="Arial"/>
      <family val="2"/>
      <charset val="204"/>
    </font>
    <font>
      <sz val="8"/>
      <color indexed="53"/>
      <name val="Arial"/>
      <family val="2"/>
      <charset val="204"/>
    </font>
    <font>
      <i/>
      <sz val="8"/>
      <color indexed="53"/>
      <name val="Arial"/>
      <family val="2"/>
      <charset val="204"/>
    </font>
    <font>
      <i/>
      <sz val="8"/>
      <name val="Arial"/>
      <family val="2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 Cyr"/>
      <charset val="204"/>
    </font>
    <font>
      <b/>
      <vertAlign val="superscript"/>
      <sz val="8"/>
      <color indexed="63"/>
      <name val="Arial"/>
      <family val="2"/>
      <charset val="204"/>
    </font>
    <font>
      <vertAlign val="superscript"/>
      <sz val="10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sz val="8"/>
      <name val="Calibri"/>
      <family val="2"/>
      <charset val="204"/>
    </font>
    <font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</font>
    <font>
      <sz val="8"/>
      <color indexed="10"/>
      <name val="Calibri"/>
      <family val="2"/>
      <charset val="204"/>
    </font>
    <font>
      <b/>
      <vertAlign val="superscript"/>
      <sz val="10"/>
      <color indexed="63"/>
      <name val="Calibri"/>
      <family val="2"/>
      <charset val="204"/>
    </font>
    <font>
      <i/>
      <sz val="8"/>
      <color rgb="FFFF0000"/>
      <name val="Arial"/>
      <family val="2"/>
    </font>
    <font>
      <sz val="10"/>
      <name val="Calibri"/>
      <family val="2"/>
      <charset val="204"/>
      <scheme val="minor"/>
    </font>
    <font>
      <sz val="10"/>
      <color indexed="53"/>
      <name val="Calibri"/>
      <family val="2"/>
      <charset val="204"/>
      <scheme val="minor"/>
    </font>
    <font>
      <b/>
      <sz val="8"/>
      <color indexed="6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indexed="63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8"/>
      <color indexed="53"/>
      <name val="Calibri"/>
      <family val="2"/>
      <charset val="204"/>
      <scheme val="minor"/>
    </font>
    <font>
      <sz val="8"/>
      <color indexed="53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i/>
      <sz val="8"/>
      <color indexed="10"/>
      <name val="Calibri"/>
      <family val="2"/>
      <charset val="204"/>
      <scheme val="minor"/>
    </font>
    <font>
      <i/>
      <sz val="10"/>
      <color indexed="10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  <font>
      <vertAlign val="superscript"/>
      <sz val="8"/>
      <color rgb="FFFF0000"/>
      <name val="Calibri"/>
      <family val="2"/>
      <charset val="204"/>
      <scheme val="minor"/>
    </font>
    <font>
      <sz val="9"/>
      <color indexed="30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color indexed="48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  <scheme val="minor"/>
    </font>
    <font>
      <b/>
      <i/>
      <u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color indexed="9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8"/>
      <color indexed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8"/>
      <color indexed="3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8"/>
      <color indexed="57"/>
      <name val="Calibri"/>
      <family val="2"/>
      <charset val="204"/>
      <scheme val="minor"/>
    </font>
    <font>
      <b/>
      <sz val="10"/>
      <color indexed="53"/>
      <name val="Calibri"/>
      <family val="2"/>
      <charset val="204"/>
      <scheme val="minor"/>
    </font>
    <font>
      <i/>
      <sz val="10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40">
    <xf numFmtId="0" fontId="0" fillId="0" borderId="0"/>
    <xf numFmtId="0" fontId="27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0" applyFont="1" applyBorder="1"/>
    <xf numFmtId="0" fontId="4" fillId="0" borderId="0" xfId="0" applyFont="1"/>
    <xf numFmtId="1" fontId="3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3" fillId="0" borderId="1" xfId="0" applyFont="1" applyBorder="1"/>
    <xf numFmtId="0" fontId="3" fillId="0" borderId="0" xfId="0" applyFont="1" applyFill="1" applyBorder="1"/>
    <xf numFmtId="0" fontId="7" fillId="0" borderId="0" xfId="0" applyFont="1"/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9" fontId="3" fillId="0" borderId="0" xfId="17" applyNumberFormat="1" applyFont="1" applyBorder="1" applyAlignment="1">
      <alignment horizontal="right"/>
    </xf>
    <xf numFmtId="9" fontId="3" fillId="0" borderId="1" xfId="17" applyNumberFormat="1" applyFont="1" applyFill="1" applyBorder="1" applyAlignment="1">
      <alignment horizontal="right"/>
    </xf>
    <xf numFmtId="9" fontId="3" fillId="0" borderId="1" xfId="17" applyNumberFormat="1" applyFont="1" applyBorder="1" applyAlignment="1">
      <alignment horizontal="right"/>
    </xf>
    <xf numFmtId="9" fontId="3" fillId="0" borderId="0" xfId="17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65" fontId="3" fillId="0" borderId="0" xfId="17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0" fillId="0" borderId="0" xfId="0" applyFill="1"/>
    <xf numFmtId="165" fontId="3" fillId="0" borderId="1" xfId="17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13" fillId="0" borderId="0" xfId="17" applyNumberFormat="1" applyFont="1" applyBorder="1" applyAlignment="1">
      <alignment horizontal="right"/>
    </xf>
    <xf numFmtId="3" fontId="13" fillId="0" borderId="0" xfId="17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2" xfId="0" applyFont="1" applyBorder="1"/>
    <xf numFmtId="3" fontId="3" fillId="0" borderId="0" xfId="0" applyNumberFormat="1" applyFont="1" applyFill="1" applyBorder="1" applyAlignment="1">
      <alignment horizontal="right" wrapText="1"/>
    </xf>
    <xf numFmtId="0" fontId="9" fillId="0" borderId="0" xfId="0" applyFont="1"/>
    <xf numFmtId="0" fontId="0" fillId="0" borderId="0" xfId="0" applyBorder="1"/>
    <xf numFmtId="0" fontId="6" fillId="0" borderId="0" xfId="0" applyFont="1" applyBorder="1" applyAlignment="1">
      <alignment horizontal="left" indent="2"/>
    </xf>
    <xf numFmtId="1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4" fillId="0" borderId="0" xfId="0" applyFont="1"/>
    <xf numFmtId="9" fontId="13" fillId="0" borderId="0" xfId="17" applyNumberFormat="1" applyFont="1" applyFill="1" applyBorder="1" applyAlignment="1">
      <alignment horizontal="right"/>
    </xf>
    <xf numFmtId="0" fontId="16" fillId="0" borderId="0" xfId="0" applyFont="1"/>
    <xf numFmtId="9" fontId="13" fillId="0" borderId="0" xfId="17" applyNumberFormat="1" applyFont="1" applyBorder="1" applyAlignment="1">
      <alignment horizontal="right"/>
    </xf>
    <xf numFmtId="165" fontId="13" fillId="0" borderId="0" xfId="17" applyNumberFormat="1" applyFont="1" applyBorder="1" applyAlignment="1">
      <alignment horizontal="right"/>
    </xf>
    <xf numFmtId="165" fontId="13" fillId="0" borderId="0" xfId="17" applyNumberFormat="1" applyFont="1" applyFill="1" applyBorder="1" applyAlignment="1">
      <alignment horizontal="right"/>
    </xf>
    <xf numFmtId="0" fontId="17" fillId="0" borderId="0" xfId="0" applyFont="1"/>
    <xf numFmtId="9" fontId="15" fillId="0" borderId="0" xfId="17" applyNumberFormat="1" applyFont="1" applyBorder="1" applyAlignment="1">
      <alignment horizontal="right"/>
    </xf>
    <xf numFmtId="165" fontId="15" fillId="0" borderId="0" xfId="17" applyNumberFormat="1" applyFont="1" applyBorder="1" applyAlignment="1">
      <alignment horizontal="right"/>
    </xf>
    <xf numFmtId="165" fontId="15" fillId="0" borderId="0" xfId="17" applyNumberFormat="1" applyFont="1" applyFill="1" applyBorder="1" applyAlignment="1">
      <alignment horizontal="right"/>
    </xf>
    <xf numFmtId="9" fontId="15" fillId="0" borderId="0" xfId="17" applyNumberFormat="1" applyFont="1" applyFill="1" applyBorder="1" applyAlignment="1">
      <alignment horizontal="right"/>
    </xf>
    <xf numFmtId="0" fontId="3" fillId="0" borderId="1" xfId="0" applyFont="1" applyFill="1" applyBorder="1"/>
    <xf numFmtId="3" fontId="18" fillId="0" borderId="0" xfId="0" applyNumberFormat="1" applyFont="1" applyFill="1" applyBorder="1" applyAlignment="1">
      <alignment horizontal="right"/>
    </xf>
    <xf numFmtId="3" fontId="19" fillId="0" borderId="0" xfId="17" applyNumberFormat="1" applyFont="1" applyBorder="1" applyAlignment="1">
      <alignment horizontal="right"/>
    </xf>
    <xf numFmtId="9" fontId="18" fillId="0" borderId="1" xfId="17" applyNumberFormat="1" applyFont="1" applyFill="1" applyBorder="1" applyAlignment="1">
      <alignment horizontal="right"/>
    </xf>
    <xf numFmtId="9" fontId="18" fillId="0" borderId="0" xfId="17" applyNumberFormat="1" applyFont="1" applyFill="1" applyBorder="1" applyAlignment="1">
      <alignment horizontal="right"/>
    </xf>
    <xf numFmtId="9" fontId="18" fillId="0" borderId="0" xfId="17" applyNumberFormat="1" applyFont="1" applyBorder="1" applyAlignment="1">
      <alignment horizontal="right"/>
    </xf>
    <xf numFmtId="0" fontId="20" fillId="0" borderId="0" xfId="0" applyFont="1"/>
    <xf numFmtId="9" fontId="22" fillId="0" borderId="0" xfId="17" applyNumberFormat="1" applyFont="1" applyBorder="1" applyAlignment="1">
      <alignment horizontal="right"/>
    </xf>
    <xf numFmtId="9" fontId="21" fillId="0" borderId="1" xfId="17" applyNumberFormat="1" applyFont="1" applyFill="1" applyBorder="1" applyAlignment="1">
      <alignment horizontal="right"/>
    </xf>
    <xf numFmtId="9" fontId="21" fillId="0" borderId="0" xfId="17" applyNumberFormat="1" applyFont="1" applyFill="1" applyBorder="1" applyAlignment="1">
      <alignment horizontal="right"/>
    </xf>
    <xf numFmtId="9" fontId="21" fillId="0" borderId="0" xfId="17" applyNumberFormat="1" applyFont="1" applyBorder="1" applyAlignment="1">
      <alignment horizontal="right"/>
    </xf>
    <xf numFmtId="165" fontId="22" fillId="0" borderId="0" xfId="17" applyNumberFormat="1" applyFont="1" applyBorder="1" applyAlignment="1">
      <alignment horizontal="right"/>
    </xf>
    <xf numFmtId="1" fontId="21" fillId="0" borderId="1" xfId="0" applyNumberFormat="1" applyFont="1" applyFill="1" applyBorder="1" applyAlignment="1">
      <alignment horizontal="right"/>
    </xf>
    <xf numFmtId="3" fontId="23" fillId="0" borderId="0" xfId="17" applyNumberFormat="1" applyFont="1" applyBorder="1" applyAlignment="1">
      <alignment horizontal="right"/>
    </xf>
    <xf numFmtId="9" fontId="6" fillId="0" borderId="0" xfId="17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5" fontId="25" fillId="0" borderId="0" xfId="17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2" fillId="0" borderId="0" xfId="17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9" fontId="25" fillId="0" borderId="0" xfId="17" applyNumberFormat="1" applyFont="1" applyBorder="1" applyAlignment="1">
      <alignment horizontal="right"/>
    </xf>
    <xf numFmtId="3" fontId="25" fillId="0" borderId="0" xfId="17" applyNumberFormat="1" applyFont="1" applyBorder="1" applyAlignment="1">
      <alignment horizontal="right"/>
    </xf>
    <xf numFmtId="9" fontId="2" fillId="0" borderId="0" xfId="17" applyNumberFormat="1" applyFont="1" applyBorder="1" applyAlignment="1">
      <alignment horizontal="right"/>
    </xf>
    <xf numFmtId="9" fontId="25" fillId="0" borderId="0" xfId="17" applyNumberFormat="1" applyFont="1" applyFill="1" applyBorder="1" applyAlignment="1">
      <alignment horizontal="right"/>
    </xf>
    <xf numFmtId="9" fontId="22" fillId="0" borderId="0" xfId="17" applyNumberFormat="1" applyFont="1" applyFill="1" applyBorder="1" applyAlignment="1">
      <alignment horizontal="right"/>
    </xf>
    <xf numFmtId="3" fontId="37" fillId="0" borderId="0" xfId="17" applyNumberFormat="1" applyFont="1" applyFill="1" applyBorder="1" applyAlignment="1">
      <alignment horizontal="right"/>
    </xf>
    <xf numFmtId="9" fontId="37" fillId="0" borderId="0" xfId="17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2" fillId="0" borderId="0" xfId="17" applyNumberFormat="1" applyFont="1" applyBorder="1" applyAlignment="1">
      <alignment horizontal="right"/>
    </xf>
    <xf numFmtId="0" fontId="17" fillId="0" borderId="0" xfId="0" applyFont="1" applyBorder="1"/>
    <xf numFmtId="0" fontId="38" fillId="0" borderId="0" xfId="0" applyFont="1"/>
    <xf numFmtId="0" fontId="39" fillId="0" borderId="0" xfId="0" applyFont="1"/>
    <xf numFmtId="0" fontId="39" fillId="0" borderId="0" xfId="0" applyFont="1" applyBorder="1"/>
    <xf numFmtId="0" fontId="40" fillId="0" borderId="2" xfId="0" applyFont="1" applyBorder="1"/>
    <xf numFmtId="0" fontId="40" fillId="0" borderId="2" xfId="0" applyFont="1" applyFill="1" applyBorder="1" applyAlignment="1">
      <alignment horizontal="right"/>
    </xf>
    <xf numFmtId="0" fontId="40" fillId="0" borderId="2" xfId="0" applyFont="1" applyBorder="1" applyAlignment="1">
      <alignment horizontal="right"/>
    </xf>
    <xf numFmtId="0" fontId="41" fillId="0" borderId="2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2" fillId="0" borderId="0" xfId="0" applyFont="1" applyBorder="1"/>
    <xf numFmtId="3" fontId="43" fillId="0" borderId="0" xfId="0" applyNumberFormat="1" applyFont="1" applyFill="1" applyBorder="1" applyAlignment="1">
      <alignment horizontal="right" wrapText="1"/>
    </xf>
    <xf numFmtId="3" fontId="42" fillId="0" borderId="0" xfId="0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9" fontId="45" fillId="0" borderId="0" xfId="17" applyNumberFormat="1" applyFont="1" applyBorder="1" applyAlignment="1">
      <alignment horizontal="right"/>
    </xf>
    <xf numFmtId="165" fontId="45" fillId="0" borderId="0" xfId="17" applyNumberFormat="1" applyFont="1" applyBorder="1" applyAlignment="1">
      <alignment horizontal="right"/>
    </xf>
    <xf numFmtId="165" fontId="45" fillId="0" borderId="0" xfId="17" applyNumberFormat="1" applyFont="1" applyFill="1" applyBorder="1" applyAlignment="1">
      <alignment horizontal="right"/>
    </xf>
    <xf numFmtId="165" fontId="44" fillId="0" borderId="0" xfId="17" applyNumberFormat="1" applyFont="1" applyBorder="1" applyAlignment="1">
      <alignment horizontal="right"/>
    </xf>
    <xf numFmtId="9" fontId="45" fillId="0" borderId="0" xfId="17" applyNumberFormat="1" applyFont="1" applyFill="1" applyBorder="1" applyAlignment="1">
      <alignment horizontal="right"/>
    </xf>
    <xf numFmtId="0" fontId="46" fillId="0" borderId="0" xfId="0" applyFont="1"/>
    <xf numFmtId="0" fontId="43" fillId="0" borderId="1" xfId="0" applyFont="1" applyBorder="1"/>
    <xf numFmtId="9" fontId="43" fillId="0" borderId="1" xfId="17" applyNumberFormat="1" applyFont="1" applyFill="1" applyBorder="1" applyAlignment="1">
      <alignment horizontal="right"/>
    </xf>
    <xf numFmtId="9" fontId="42" fillId="0" borderId="1" xfId="17" applyNumberFormat="1" applyFont="1" applyFill="1" applyBorder="1" applyAlignment="1">
      <alignment horizontal="right"/>
    </xf>
    <xf numFmtId="9" fontId="42" fillId="0" borderId="0" xfId="17" applyNumberFormat="1" applyFont="1" applyFill="1" applyBorder="1" applyAlignment="1">
      <alignment horizontal="right"/>
    </xf>
    <xf numFmtId="0" fontId="43" fillId="0" borderId="0" xfId="0" applyFont="1" applyBorder="1"/>
    <xf numFmtId="9" fontId="43" fillId="0" borderId="0" xfId="17" applyNumberFormat="1" applyFont="1" applyFill="1" applyBorder="1" applyAlignment="1">
      <alignment horizontal="right"/>
    </xf>
    <xf numFmtId="0" fontId="41" fillId="0" borderId="2" xfId="0" applyFont="1" applyBorder="1"/>
    <xf numFmtId="3" fontId="43" fillId="0" borderId="0" xfId="0" applyNumberFormat="1" applyFont="1" applyFill="1" applyBorder="1" applyAlignment="1">
      <alignment horizontal="right"/>
    </xf>
    <xf numFmtId="1" fontId="43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9" fontId="47" fillId="0" borderId="0" xfId="17" applyNumberFormat="1" applyFont="1" applyBorder="1" applyAlignment="1">
      <alignment horizontal="right"/>
    </xf>
    <xf numFmtId="9" fontId="43" fillId="0" borderId="1" xfId="17" applyNumberFormat="1" applyFont="1" applyBorder="1" applyAlignment="1">
      <alignment horizontal="right"/>
    </xf>
    <xf numFmtId="165" fontId="43" fillId="0" borderId="1" xfId="17" applyNumberFormat="1" applyFont="1" applyFill="1" applyBorder="1" applyAlignment="1">
      <alignment horizontal="right"/>
    </xf>
    <xf numFmtId="1" fontId="43" fillId="0" borderId="1" xfId="0" applyNumberFormat="1" applyFont="1" applyFill="1" applyBorder="1" applyAlignment="1">
      <alignment horizontal="right"/>
    </xf>
    <xf numFmtId="9" fontId="48" fillId="0" borderId="1" xfId="17" applyNumberFormat="1" applyFont="1" applyBorder="1" applyAlignment="1">
      <alignment horizontal="right"/>
    </xf>
    <xf numFmtId="9" fontId="48" fillId="0" borderId="0" xfId="17" applyNumberFormat="1" applyFont="1" applyBorder="1" applyAlignment="1">
      <alignment horizontal="right"/>
    </xf>
    <xf numFmtId="9" fontId="43" fillId="0" borderId="0" xfId="17" applyNumberFormat="1" applyFont="1" applyBorder="1" applyAlignment="1">
      <alignment horizontal="right"/>
    </xf>
    <xf numFmtId="165" fontId="43" fillId="0" borderId="0" xfId="17" applyNumberFormat="1" applyFont="1" applyFill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165" fontId="47" fillId="0" borderId="0" xfId="17" applyNumberFormat="1" applyFont="1" applyBorder="1" applyAlignment="1">
      <alignment horizontal="right"/>
    </xf>
    <xf numFmtId="1" fontId="43" fillId="0" borderId="1" xfId="0" applyNumberFormat="1" applyFont="1" applyBorder="1" applyAlignment="1">
      <alignment horizontal="center"/>
    </xf>
    <xf numFmtId="1" fontId="43" fillId="0" borderId="1" xfId="0" applyNumberFormat="1" applyFont="1" applyBorder="1" applyAlignment="1">
      <alignment horizontal="right"/>
    </xf>
    <xf numFmtId="1" fontId="48" fillId="0" borderId="1" xfId="0" applyNumberFormat="1" applyFont="1" applyFill="1" applyBorder="1" applyAlignment="1">
      <alignment horizontal="right"/>
    </xf>
    <xf numFmtId="1" fontId="48" fillId="0" borderId="0" xfId="0" applyNumberFormat="1" applyFont="1" applyFill="1" applyBorder="1" applyAlignment="1">
      <alignment horizontal="right"/>
    </xf>
    <xf numFmtId="0" fontId="49" fillId="0" borderId="0" xfId="0" applyFont="1"/>
    <xf numFmtId="0" fontId="42" fillId="0" borderId="0" xfId="0" applyFont="1" applyBorder="1" applyAlignment="1">
      <alignment wrapText="1"/>
    </xf>
    <xf numFmtId="1" fontId="42" fillId="0" borderId="0" xfId="0" applyNumberFormat="1" applyFont="1" applyFill="1" applyBorder="1" applyAlignment="1">
      <alignment horizontal="right"/>
    </xf>
    <xf numFmtId="9" fontId="50" fillId="0" borderId="0" xfId="17" applyNumberFormat="1" applyFont="1" applyBorder="1" applyAlignment="1">
      <alignment horizontal="right"/>
    </xf>
    <xf numFmtId="165" fontId="50" fillId="0" borderId="0" xfId="17" applyNumberFormat="1" applyFont="1" applyBorder="1" applyAlignment="1">
      <alignment horizontal="right"/>
    </xf>
    <xf numFmtId="165" fontId="50" fillId="0" borderId="0" xfId="17" applyNumberFormat="1" applyFont="1" applyFill="1" applyBorder="1" applyAlignment="1">
      <alignment horizontal="right"/>
    </xf>
    <xf numFmtId="9" fontId="50" fillId="0" borderId="0" xfId="17" applyNumberFormat="1" applyFont="1" applyFill="1" applyBorder="1" applyAlignment="1">
      <alignment horizontal="right"/>
    </xf>
    <xf numFmtId="0" fontId="51" fillId="0" borderId="0" xfId="0" applyFont="1"/>
    <xf numFmtId="9" fontId="48" fillId="0" borderId="0" xfId="17" applyNumberFormat="1" applyFont="1" applyFill="1" applyBorder="1" applyAlignment="1">
      <alignment horizontal="right"/>
    </xf>
    <xf numFmtId="9" fontId="42" fillId="0" borderId="0" xfId="17" applyNumberFormat="1" applyFont="1" applyBorder="1" applyAlignment="1">
      <alignment horizontal="right"/>
    </xf>
    <xf numFmtId="9" fontId="43" fillId="0" borderId="0" xfId="0" applyNumberFormat="1" applyFont="1" applyFill="1" applyBorder="1" applyAlignment="1">
      <alignment horizontal="right" wrapText="1"/>
    </xf>
    <xf numFmtId="166" fontId="42" fillId="0" borderId="0" xfId="0" applyNumberFormat="1" applyFont="1" applyFill="1" applyBorder="1" applyAlignment="1">
      <alignment horizontal="right"/>
    </xf>
    <xf numFmtId="0" fontId="43" fillId="0" borderId="0" xfId="0" applyFont="1" applyFill="1" applyBorder="1"/>
    <xf numFmtId="0" fontId="38" fillId="0" borderId="0" xfId="0" applyFont="1" applyFill="1"/>
    <xf numFmtId="0" fontId="52" fillId="0" borderId="0" xfId="0" applyFont="1"/>
    <xf numFmtId="0" fontId="53" fillId="0" borderId="0" xfId="0" applyFont="1"/>
    <xf numFmtId="0" fontId="38" fillId="0" borderId="0" xfId="0" applyFont="1" applyBorder="1"/>
    <xf numFmtId="166" fontId="42" fillId="0" borderId="0" xfId="0" applyNumberFormat="1" applyFont="1" applyBorder="1" applyAlignment="1">
      <alignment horizontal="right"/>
    </xf>
    <xf numFmtId="1" fontId="42" fillId="0" borderId="1" xfId="0" applyNumberFormat="1" applyFont="1" applyFill="1" applyBorder="1" applyAlignment="1">
      <alignment horizontal="right"/>
    </xf>
    <xf numFmtId="0" fontId="54" fillId="0" borderId="0" xfId="0" applyFont="1"/>
    <xf numFmtId="0" fontId="55" fillId="2" borderId="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right"/>
    </xf>
    <xf numFmtId="0" fontId="41" fillId="0" borderId="3" xfId="0" applyFont="1" applyFill="1" applyBorder="1" applyAlignment="1">
      <alignment horizontal="right"/>
    </xf>
    <xf numFmtId="172" fontId="42" fillId="0" borderId="0" xfId="15" applyNumberFormat="1" applyFont="1" applyBorder="1" applyAlignment="1">
      <alignment horizontal="center"/>
    </xf>
    <xf numFmtId="172" fontId="42" fillId="0" borderId="0" xfId="15" applyNumberFormat="1" applyFont="1" applyFill="1" applyBorder="1" applyAlignment="1">
      <alignment horizontal="center"/>
    </xf>
    <xf numFmtId="172" fontId="41" fillId="0" borderId="4" xfId="15" applyNumberFormat="1" applyFont="1" applyFill="1" applyBorder="1"/>
    <xf numFmtId="3" fontId="41" fillId="0" borderId="4" xfId="15" applyNumberFormat="1" applyFont="1" applyFill="1" applyBorder="1"/>
    <xf numFmtId="172" fontId="41" fillId="0" borderId="0" xfId="15" applyNumberFormat="1" applyFont="1" applyFill="1" applyBorder="1"/>
    <xf numFmtId="3" fontId="41" fillId="0" borderId="0" xfId="15" applyNumberFormat="1" applyFont="1" applyFill="1" applyBorder="1"/>
    <xf numFmtId="0" fontId="42" fillId="2" borderId="0" xfId="15" applyFont="1" applyFill="1" applyBorder="1"/>
    <xf numFmtId="3" fontId="42" fillId="2" borderId="0" xfId="15" applyNumberFormat="1" applyFont="1" applyFill="1" applyBorder="1"/>
    <xf numFmtId="3" fontId="42" fillId="0" borderId="0" xfId="15" applyNumberFormat="1" applyFont="1" applyFill="1" applyBorder="1"/>
    <xf numFmtId="0" fontId="38" fillId="0" borderId="0" xfId="0" applyFont="1" applyAlignment="1">
      <alignment horizontal="center"/>
    </xf>
    <xf numFmtId="172" fontId="42" fillId="0" borderId="0" xfId="15" applyNumberFormat="1" applyFont="1" applyBorder="1"/>
    <xf numFmtId="3" fontId="42" fillId="0" borderId="0" xfId="15" applyNumberFormat="1" applyFont="1" applyBorder="1"/>
    <xf numFmtId="172" fontId="41" fillId="0" borderId="4" xfId="15" applyNumberFormat="1" applyFont="1" applyBorder="1"/>
    <xf numFmtId="3" fontId="41" fillId="0" borderId="4" xfId="15" applyNumberFormat="1" applyFont="1" applyBorder="1"/>
    <xf numFmtId="172" fontId="42" fillId="0" borderId="0" xfId="15" applyNumberFormat="1" applyFont="1" applyFill="1" applyBorder="1"/>
    <xf numFmtId="172" fontId="41" fillId="0" borderId="5" xfId="15" applyNumberFormat="1" applyFont="1" applyFill="1" applyBorder="1"/>
    <xf numFmtId="3" fontId="41" fillId="0" borderId="5" xfId="15" applyNumberFormat="1" applyFont="1" applyFill="1" applyBorder="1"/>
    <xf numFmtId="172" fontId="41" fillId="0" borderId="6" xfId="15" applyNumberFormat="1" applyFont="1" applyFill="1" applyBorder="1"/>
    <xf numFmtId="3" fontId="41" fillId="0" borderId="6" xfId="15" applyNumberFormat="1" applyFont="1" applyFill="1" applyBorder="1"/>
    <xf numFmtId="172" fontId="42" fillId="2" borderId="0" xfId="15" applyNumberFormat="1" applyFont="1" applyFill="1" applyBorder="1"/>
    <xf numFmtId="172" fontId="41" fillId="0" borderId="4" xfId="15" applyNumberFormat="1" applyFont="1" applyFill="1" applyBorder="1" applyAlignment="1">
      <alignment wrapText="1"/>
    </xf>
    <xf numFmtId="3" fontId="41" fillId="0" borderId="4" xfId="15" applyNumberFormat="1" applyFont="1" applyFill="1" applyBorder="1" applyAlignment="1">
      <alignment wrapText="1"/>
    </xf>
    <xf numFmtId="172" fontId="41" fillId="0" borderId="7" xfId="15" applyNumberFormat="1" applyFont="1" applyBorder="1"/>
    <xf numFmtId="3" fontId="41" fillId="0" borderId="7" xfId="15" applyNumberFormat="1" applyFont="1" applyFill="1" applyBorder="1"/>
    <xf numFmtId="3" fontId="41" fillId="0" borderId="7" xfId="15" applyNumberFormat="1" applyFont="1" applyBorder="1"/>
    <xf numFmtId="9" fontId="41" fillId="0" borderId="8" xfId="17" applyFont="1" applyBorder="1" applyAlignment="1">
      <alignment vertical="center" wrapText="1"/>
    </xf>
    <xf numFmtId="9" fontId="41" fillId="0" borderId="8" xfId="17" applyFont="1" applyFill="1" applyBorder="1" applyAlignment="1">
      <alignment vertical="center" wrapText="1"/>
    </xf>
    <xf numFmtId="9" fontId="42" fillId="0" borderId="0" xfId="17" applyFont="1"/>
    <xf numFmtId="0" fontId="41" fillId="0" borderId="8" xfId="0" applyFont="1" applyBorder="1" applyAlignment="1">
      <alignment vertical="center" wrapText="1"/>
    </xf>
    <xf numFmtId="167" fontId="41" fillId="0" borderId="8" xfId="0" applyNumberFormat="1" applyFont="1" applyBorder="1" applyAlignment="1">
      <alignment vertical="center" wrapText="1"/>
    </xf>
    <xf numFmtId="167" fontId="41" fillId="0" borderId="8" xfId="0" applyNumberFormat="1" applyFont="1" applyFill="1" applyBorder="1" applyAlignment="1">
      <alignment vertical="center" wrapText="1"/>
    </xf>
    <xf numFmtId="0" fontId="42" fillId="0" borderId="0" xfId="0" applyFont="1"/>
    <xf numFmtId="169" fontId="41" fillId="0" borderId="8" xfId="0" applyNumberFormat="1" applyFont="1" applyBorder="1" applyAlignment="1">
      <alignment vertical="center" wrapText="1"/>
    </xf>
    <xf numFmtId="169" fontId="41" fillId="0" borderId="8" xfId="0" applyNumberFormat="1" applyFont="1" applyBorder="1" applyAlignment="1">
      <alignment horizontal="right" vertical="center" wrapText="1"/>
    </xf>
    <xf numFmtId="169" fontId="41" fillId="0" borderId="8" xfId="0" applyNumberFormat="1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center"/>
    </xf>
    <xf numFmtId="0" fontId="56" fillId="0" borderId="0" xfId="0" applyFont="1"/>
    <xf numFmtId="0" fontId="38" fillId="0" borderId="0" xfId="0" applyFont="1" applyBorder="1" applyAlignment="1">
      <alignment horizontal="center"/>
    </xf>
    <xf numFmtId="0" fontId="40" fillId="0" borderId="3" xfId="0" applyFont="1" applyBorder="1" applyAlignment="1">
      <alignment horizontal="right"/>
    </xf>
    <xf numFmtId="0" fontId="41" fillId="0" borderId="3" xfId="0" applyFont="1" applyBorder="1" applyAlignment="1">
      <alignment horizontal="right"/>
    </xf>
    <xf numFmtId="0" fontId="57" fillId="2" borderId="0" xfId="16" applyFont="1" applyFill="1" applyAlignment="1">
      <alignment wrapText="1"/>
    </xf>
    <xf numFmtId="0" fontId="58" fillId="2" borderId="0" xfId="0" applyFont="1" applyFill="1" applyAlignment="1"/>
    <xf numFmtId="0" fontId="41" fillId="2" borderId="0" xfId="16" applyFont="1" applyFill="1" applyAlignment="1">
      <alignment wrapText="1"/>
    </xf>
    <xf numFmtId="0" fontId="41" fillId="0" borderId="0" xfId="16" applyFont="1" applyFill="1" applyAlignment="1">
      <alignment wrapText="1"/>
    </xf>
    <xf numFmtId="0" fontId="58" fillId="0" borderId="0" xfId="0" applyFont="1"/>
    <xf numFmtId="0" fontId="57" fillId="2" borderId="5" xfId="0" applyFont="1" applyFill="1" applyBorder="1" applyAlignment="1"/>
    <xf numFmtId="3" fontId="57" fillId="2" borderId="5" xfId="0" applyNumberFormat="1" applyFont="1" applyFill="1" applyBorder="1" applyAlignment="1">
      <alignment horizontal="right" vertical="center" wrapText="1"/>
    </xf>
    <xf numFmtId="3" fontId="41" fillId="2" borderId="5" xfId="0" applyNumberFormat="1" applyFont="1" applyFill="1" applyBorder="1" applyAlignment="1">
      <alignment horizontal="right" vertical="center" wrapText="1"/>
    </xf>
    <xf numFmtId="3" fontId="41" fillId="0" borderId="5" xfId="0" applyNumberFormat="1" applyFont="1" applyFill="1" applyBorder="1" applyAlignment="1">
      <alignment horizontal="right" vertical="center" wrapText="1"/>
    </xf>
    <xf numFmtId="0" fontId="57" fillId="2" borderId="5" xfId="0" applyFont="1" applyFill="1" applyBorder="1" applyAlignment="1">
      <alignment vertical="center" wrapText="1"/>
    </xf>
    <xf numFmtId="3" fontId="58" fillId="2" borderId="0" xfId="0" applyNumberFormat="1" applyFont="1" applyFill="1" applyAlignment="1">
      <alignment horizontal="right" vertical="center" wrapText="1"/>
    </xf>
    <xf numFmtId="3" fontId="42" fillId="2" borderId="0" xfId="0" applyNumberFormat="1" applyFont="1" applyFill="1" applyAlignment="1">
      <alignment horizontal="right" vertical="center" wrapText="1"/>
    </xf>
    <xf numFmtId="3" fontId="42" fillId="0" borderId="0" xfId="0" applyNumberFormat="1" applyFont="1" applyFill="1" applyAlignment="1">
      <alignment horizontal="right" vertical="center" wrapText="1"/>
    </xf>
    <xf numFmtId="0" fontId="58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Fill="1"/>
    <xf numFmtId="0" fontId="58" fillId="0" borderId="0" xfId="0" applyFont="1" applyFill="1" applyBorder="1" applyAlignment="1">
      <alignment horizontal="left" vertical="center"/>
    </xf>
    <xf numFmtId="3" fontId="58" fillId="0" borderId="0" xfId="0" applyNumberFormat="1" applyFont="1" applyFill="1" applyBorder="1" applyAlignment="1">
      <alignment horizontal="right" vertical="center" wrapText="1"/>
    </xf>
    <xf numFmtId="3" fontId="42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left" vertical="center"/>
    </xf>
    <xf numFmtId="0" fontId="41" fillId="0" borderId="0" xfId="0" applyFont="1"/>
    <xf numFmtId="0" fontId="57" fillId="0" borderId="0" xfId="0" applyFont="1" applyFill="1" applyBorder="1" applyAlignment="1">
      <alignment horizontal="left" vertical="center"/>
    </xf>
    <xf numFmtId="3" fontId="5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 wrapText="1"/>
    </xf>
    <xf numFmtId="0" fontId="59" fillId="0" borderId="0" xfId="0" applyFont="1"/>
    <xf numFmtId="0" fontId="57" fillId="0" borderId="0" xfId="0" applyFont="1" applyFill="1" applyBorder="1" applyAlignment="1">
      <alignment vertical="center"/>
    </xf>
    <xf numFmtId="0" fontId="60" fillId="0" borderId="4" xfId="0" applyFont="1" applyFill="1" applyBorder="1" applyAlignment="1">
      <alignment vertical="center" wrapText="1"/>
    </xf>
    <xf numFmtId="3" fontId="60" fillId="0" borderId="4" xfId="0" applyNumberFormat="1" applyFont="1" applyFill="1" applyBorder="1" applyAlignment="1">
      <alignment horizontal="right" vertical="center" wrapText="1"/>
    </xf>
    <xf numFmtId="3" fontId="55" fillId="0" borderId="4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vertical="center" wrapText="1"/>
    </xf>
    <xf numFmtId="3" fontId="60" fillId="0" borderId="0" xfId="0" applyNumberFormat="1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0" fontId="57" fillId="0" borderId="0" xfId="16" applyFont="1" applyFill="1" applyBorder="1" applyAlignment="1">
      <alignment vertical="center" wrapText="1"/>
    </xf>
    <xf numFmtId="3" fontId="57" fillId="0" borderId="0" xfId="16" applyNumberFormat="1" applyFont="1" applyFill="1" applyBorder="1" applyAlignment="1">
      <alignment horizontal="right" vertical="center" wrapText="1"/>
    </xf>
    <xf numFmtId="3" fontId="41" fillId="0" borderId="0" xfId="16" applyNumberFormat="1" applyFont="1" applyFill="1" applyBorder="1" applyAlignment="1">
      <alignment horizontal="right" vertical="center" wrapText="1"/>
    </xf>
    <xf numFmtId="0" fontId="58" fillId="0" borderId="0" xfId="16" applyFont="1" applyFill="1" applyBorder="1" applyAlignment="1">
      <alignment horizontal="left" vertical="center" wrapText="1"/>
    </xf>
    <xf numFmtId="3" fontId="58" fillId="0" borderId="0" xfId="16" applyNumberFormat="1" applyFont="1" applyFill="1" applyBorder="1" applyAlignment="1">
      <alignment horizontal="right" vertical="center" wrapText="1"/>
    </xf>
    <xf numFmtId="3" fontId="42" fillId="0" borderId="0" xfId="16" applyNumberFormat="1" applyFont="1" applyFill="1" applyBorder="1" applyAlignment="1">
      <alignment horizontal="right" vertical="center" wrapText="1"/>
    </xf>
    <xf numFmtId="0" fontId="44" fillId="0" borderId="0" xfId="0" applyFont="1"/>
    <xf numFmtId="0" fontId="58" fillId="0" borderId="0" xfId="16" applyFont="1" applyFill="1" applyBorder="1" applyAlignment="1">
      <alignment horizontal="left" vertical="center"/>
    </xf>
    <xf numFmtId="0" fontId="60" fillId="0" borderId="4" xfId="16" applyFont="1" applyFill="1" applyBorder="1" applyAlignment="1">
      <alignment vertical="center" wrapText="1"/>
    </xf>
    <xf numFmtId="3" fontId="60" fillId="0" borderId="4" xfId="16" applyNumberFormat="1" applyFont="1" applyFill="1" applyBorder="1" applyAlignment="1">
      <alignment horizontal="right" vertical="center" wrapText="1"/>
    </xf>
    <xf numFmtId="3" fontId="55" fillId="0" borderId="4" xfId="16" applyNumberFormat="1" applyFont="1" applyFill="1" applyBorder="1" applyAlignment="1">
      <alignment horizontal="right" vertical="center" wrapText="1"/>
    </xf>
    <xf numFmtId="0" fontId="57" fillId="0" borderId="0" xfId="16" applyFont="1" applyFill="1" applyBorder="1" applyAlignment="1">
      <alignment vertical="center"/>
    </xf>
    <xf numFmtId="3" fontId="57" fillId="0" borderId="0" xfId="16" applyNumberFormat="1" applyFont="1" applyFill="1" applyBorder="1" applyAlignment="1">
      <alignment vertical="center" wrapText="1"/>
    </xf>
    <xf numFmtId="0" fontId="60" fillId="0" borderId="4" xfId="16" applyFont="1" applyFill="1" applyBorder="1" applyAlignment="1">
      <alignment horizontal="left" vertical="center" wrapText="1"/>
    </xf>
    <xf numFmtId="0" fontId="57" fillId="0" borderId="4" xfId="0" applyFont="1" applyFill="1" applyBorder="1" applyAlignment="1">
      <alignment vertical="center" wrapText="1"/>
    </xf>
    <xf numFmtId="3" fontId="57" fillId="0" borderId="4" xfId="0" applyNumberFormat="1" applyFont="1" applyFill="1" applyBorder="1" applyAlignment="1">
      <alignment horizontal="right" vertical="center" wrapText="1"/>
    </xf>
    <xf numFmtId="3" fontId="41" fillId="0" borderId="4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vertical="center"/>
    </xf>
    <xf numFmtId="0" fontId="58" fillId="0" borderId="5" xfId="0" applyFont="1" applyFill="1" applyBorder="1" applyAlignment="1">
      <alignment vertical="center" wrapText="1"/>
    </xf>
    <xf numFmtId="3" fontId="58" fillId="0" borderId="5" xfId="0" applyNumberFormat="1" applyFont="1" applyFill="1" applyBorder="1" applyAlignment="1">
      <alignment horizontal="right" vertical="center" wrapText="1"/>
    </xf>
    <xf numFmtId="3" fontId="42" fillId="0" borderId="5" xfId="0" applyNumberFormat="1" applyFont="1" applyFill="1" applyBorder="1" applyAlignment="1">
      <alignment horizontal="right" vertical="center" wrapText="1"/>
    </xf>
    <xf numFmtId="0" fontId="58" fillId="0" borderId="6" xfId="0" applyFont="1" applyFill="1" applyBorder="1" applyAlignment="1">
      <alignment vertical="center" wrapText="1"/>
    </xf>
    <xf numFmtId="3" fontId="58" fillId="0" borderId="6" xfId="0" applyNumberFormat="1" applyFont="1" applyFill="1" applyBorder="1" applyAlignment="1">
      <alignment horizontal="right" vertical="center" wrapText="1"/>
    </xf>
    <xf numFmtId="3" fontId="42" fillId="0" borderId="6" xfId="0" applyNumberFormat="1" applyFont="1" applyFill="1" applyBorder="1" applyAlignment="1">
      <alignment horizontal="right" vertical="center" wrapText="1"/>
    </xf>
    <xf numFmtId="0" fontId="57" fillId="0" borderId="7" xfId="0" applyFont="1" applyFill="1" applyBorder="1" applyAlignment="1">
      <alignment vertical="center" wrapText="1"/>
    </xf>
    <xf numFmtId="3" fontId="57" fillId="0" borderId="7" xfId="0" applyNumberFormat="1" applyFont="1" applyFill="1" applyBorder="1" applyAlignment="1">
      <alignment horizontal="right" vertical="center" wrapText="1"/>
    </xf>
    <xf numFmtId="3" fontId="41" fillId="0" borderId="7" xfId="0" applyNumberFormat="1" applyFont="1" applyFill="1" applyBorder="1" applyAlignment="1">
      <alignment horizontal="right" vertical="center" wrapText="1"/>
    </xf>
    <xf numFmtId="0" fontId="61" fillId="0" borderId="0" xfId="0" applyFont="1" applyBorder="1" applyAlignment="1">
      <alignment wrapText="1"/>
    </xf>
    <xf numFmtId="0" fontId="62" fillId="0" borderId="0" xfId="0" applyFont="1" applyBorder="1"/>
    <xf numFmtId="0" fontId="62" fillId="0" borderId="0" xfId="0" applyFont="1" applyFill="1" applyBorder="1"/>
    <xf numFmtId="0" fontId="55" fillId="2" borderId="7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73" fontId="40" fillId="0" borderId="3" xfId="0" applyNumberFormat="1" applyFont="1" applyFill="1" applyBorder="1" applyAlignment="1">
      <alignment horizontal="right"/>
    </xf>
    <xf numFmtId="173" fontId="41" fillId="0" borderId="3" xfId="0" applyNumberFormat="1" applyFont="1" applyFill="1" applyBorder="1" applyAlignment="1">
      <alignment horizontal="right"/>
    </xf>
    <xf numFmtId="0" fontId="41" fillId="0" borderId="9" xfId="0" applyFont="1" applyFill="1" applyBorder="1" applyAlignment="1">
      <alignment vertical="center" wrapText="1"/>
    </xf>
    <xf numFmtId="3" fontId="41" fillId="0" borderId="9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horizontal="left" vertical="center" wrapText="1" indent="2"/>
    </xf>
    <xf numFmtId="3" fontId="42" fillId="0" borderId="0" xfId="0" applyNumberFormat="1" applyFont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 wrapText="1" indent="2"/>
    </xf>
    <xf numFmtId="164" fontId="42" fillId="0" borderId="0" xfId="0" applyNumberFormat="1" applyFont="1" applyFill="1" applyBorder="1" applyAlignment="1">
      <alignment horizontal="right" wrapText="1"/>
    </xf>
    <xf numFmtId="0" fontId="42" fillId="0" borderId="0" xfId="0" applyFont="1" applyFill="1" applyBorder="1" applyAlignment="1">
      <alignment vertical="center" wrapText="1"/>
    </xf>
    <xf numFmtId="0" fontId="41" fillId="0" borderId="5" xfId="0" applyFont="1" applyFill="1" applyBorder="1" applyAlignment="1">
      <alignment vertical="center" wrapText="1"/>
    </xf>
    <xf numFmtId="3" fontId="41" fillId="0" borderId="5" xfId="0" applyNumberFormat="1" applyFont="1" applyFill="1" applyBorder="1" applyAlignment="1">
      <alignment horizontal="right" vertical="center"/>
    </xf>
    <xf numFmtId="3" fontId="41" fillId="0" borderId="8" xfId="0" applyNumberFormat="1" applyFont="1" applyBorder="1" applyAlignment="1">
      <alignment horizontal="right" vertical="center"/>
    </xf>
    <xf numFmtId="3" fontId="41" fillId="0" borderId="8" xfId="0" applyNumberFormat="1" applyFont="1" applyFill="1" applyBorder="1" applyAlignment="1">
      <alignment horizontal="right" vertical="center"/>
    </xf>
    <xf numFmtId="3" fontId="41" fillId="0" borderId="0" xfId="0" applyNumberFormat="1" applyFont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right" vertical="center"/>
    </xf>
    <xf numFmtId="0" fontId="41" fillId="0" borderId="5" xfId="0" applyFont="1" applyBorder="1" applyAlignment="1">
      <alignment vertical="center" wrapText="1"/>
    </xf>
    <xf numFmtId="3" fontId="41" fillId="0" borderId="5" xfId="0" applyNumberFormat="1" applyFont="1" applyBorder="1" applyAlignment="1">
      <alignment horizontal="right" vertical="center"/>
    </xf>
    <xf numFmtId="0" fontId="41" fillId="0" borderId="4" xfId="0" applyFont="1" applyBorder="1" applyAlignment="1">
      <alignment vertical="center" wrapText="1"/>
    </xf>
    <xf numFmtId="3" fontId="41" fillId="0" borderId="4" xfId="0" applyNumberFormat="1" applyFont="1" applyBorder="1" applyAlignment="1">
      <alignment horizontal="right" vertical="center"/>
    </xf>
    <xf numFmtId="3" fontId="41" fillId="0" borderId="4" xfId="0" applyNumberFormat="1" applyFont="1" applyFill="1" applyBorder="1" applyAlignment="1">
      <alignment horizontal="right" vertical="center"/>
    </xf>
    <xf numFmtId="0" fontId="41" fillId="0" borderId="4" xfId="0" applyFont="1" applyFill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3" fontId="63" fillId="0" borderId="0" xfId="0" applyNumberFormat="1" applyFont="1" applyBorder="1" applyAlignment="1">
      <alignment horizontal="right" vertical="center"/>
    </xf>
    <xf numFmtId="3" fontId="42" fillId="0" borderId="0" xfId="0" applyNumberFormat="1" applyFont="1" applyAlignment="1">
      <alignment horizontal="right"/>
    </xf>
    <xf numFmtId="3" fontId="42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64" fillId="0" borderId="0" xfId="0" applyFont="1"/>
    <xf numFmtId="0" fontId="65" fillId="0" borderId="0" xfId="0" applyFont="1" applyFill="1"/>
    <xf numFmtId="0" fontId="65" fillId="0" borderId="0" xfId="0" applyFont="1"/>
    <xf numFmtId="0" fontId="65" fillId="0" borderId="0" xfId="0" applyFont="1" applyBorder="1"/>
    <xf numFmtId="0" fontId="41" fillId="0" borderId="2" xfId="0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0" fontId="42" fillId="0" borderId="1" xfId="0" applyFont="1" applyBorder="1"/>
    <xf numFmtId="9" fontId="42" fillId="0" borderId="1" xfId="17" applyNumberFormat="1" applyFont="1" applyBorder="1" applyAlignment="1">
      <alignment horizontal="right"/>
    </xf>
    <xf numFmtId="1" fontId="43" fillId="0" borderId="0" xfId="0" applyNumberFormat="1" applyFont="1" applyBorder="1" applyAlignment="1">
      <alignment horizontal="right"/>
    </xf>
    <xf numFmtId="0" fontId="42" fillId="0" borderId="1" xfId="0" applyFont="1" applyFill="1" applyBorder="1"/>
    <xf numFmtId="0" fontId="42" fillId="0" borderId="0" xfId="0" applyFont="1" applyBorder="1" applyAlignment="1">
      <alignment horizontal="left"/>
    </xf>
    <xf numFmtId="0" fontId="42" fillId="0" borderId="1" xfId="0" applyFont="1" applyBorder="1" applyAlignment="1">
      <alignment horizontal="left"/>
    </xf>
    <xf numFmtId="9" fontId="42" fillId="0" borderId="0" xfId="17" applyFont="1" applyBorder="1" applyAlignment="1">
      <alignment horizontal="right"/>
    </xf>
    <xf numFmtId="168" fontId="42" fillId="0" borderId="1" xfId="0" applyNumberFormat="1" applyFont="1" applyBorder="1" applyAlignment="1">
      <alignment horizontal="right"/>
    </xf>
    <xf numFmtId="2" fontId="42" fillId="0" borderId="1" xfId="0" applyNumberFormat="1" applyFont="1" applyBorder="1" applyAlignment="1">
      <alignment horizontal="right"/>
    </xf>
    <xf numFmtId="2" fontId="42" fillId="0" borderId="1" xfId="0" applyNumberFormat="1" applyFont="1" applyFill="1" applyBorder="1" applyAlignment="1">
      <alignment horizontal="right"/>
    </xf>
    <xf numFmtId="168" fontId="42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41" fillId="0" borderId="2" xfId="0" applyFont="1" applyFill="1" applyBorder="1"/>
    <xf numFmtId="0" fontId="42" fillId="0" borderId="10" xfId="0" applyFont="1" applyBorder="1"/>
    <xf numFmtId="166" fontId="42" fillId="0" borderId="10" xfId="0" applyNumberFormat="1" applyFont="1" applyBorder="1" applyAlignment="1">
      <alignment horizontal="right"/>
    </xf>
    <xf numFmtId="166" fontId="42" fillId="0" borderId="10" xfId="0" applyNumberFormat="1" applyFont="1" applyFill="1" applyBorder="1" applyAlignment="1">
      <alignment horizontal="right"/>
    </xf>
    <xf numFmtId="166" fontId="42" fillId="0" borderId="1" xfId="0" applyNumberFormat="1" applyFont="1" applyBorder="1" applyAlignment="1">
      <alignment horizontal="right"/>
    </xf>
    <xf numFmtId="166" fontId="42" fillId="0" borderId="1" xfId="0" applyNumberFormat="1" applyFont="1" applyFill="1" applyBorder="1" applyAlignment="1">
      <alignment horizontal="right"/>
    </xf>
    <xf numFmtId="3" fontId="42" fillId="0" borderId="0" xfId="17" applyNumberFormat="1" applyFont="1" applyBorder="1" applyAlignment="1">
      <alignment horizontal="right"/>
    </xf>
    <xf numFmtId="3" fontId="42" fillId="0" borderId="0" xfId="17" applyNumberFormat="1" applyFont="1" applyFill="1" applyBorder="1" applyAlignment="1">
      <alignment horizontal="right"/>
    </xf>
    <xf numFmtId="3" fontId="42" fillId="0" borderId="1" xfId="0" applyNumberFormat="1" applyFont="1" applyBorder="1" applyAlignment="1">
      <alignment horizontal="right"/>
    </xf>
    <xf numFmtId="171" fontId="42" fillId="0" borderId="0" xfId="0" applyNumberFormat="1" applyFont="1" applyBorder="1" applyAlignment="1">
      <alignment horizontal="right"/>
    </xf>
    <xf numFmtId="0" fontId="42" fillId="0" borderId="1" xfId="0" applyFont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38" fillId="0" borderId="0" xfId="0" applyFont="1" applyBorder="1" applyAlignment="1">
      <alignment horizontal="left"/>
    </xf>
    <xf numFmtId="170" fontId="42" fillId="0" borderId="1" xfId="0" applyNumberFormat="1" applyFont="1" applyBorder="1" applyAlignment="1">
      <alignment horizontal="right"/>
    </xf>
    <xf numFmtId="0" fontId="42" fillId="0" borderId="0" xfId="0" applyFont="1" applyFill="1" applyBorder="1"/>
    <xf numFmtId="168" fontId="42" fillId="0" borderId="0" xfId="0" applyNumberFormat="1" applyFont="1" applyFill="1" applyBorder="1" applyAlignment="1">
      <alignment horizontal="right"/>
    </xf>
    <xf numFmtId="165" fontId="42" fillId="0" borderId="1" xfId="0" applyNumberFormat="1" applyFont="1" applyBorder="1" applyAlignment="1">
      <alignment horizontal="right"/>
    </xf>
    <xf numFmtId="165" fontId="42" fillId="0" borderId="0" xfId="0" applyNumberFormat="1" applyFont="1" applyBorder="1" applyAlignment="1">
      <alignment horizontal="right"/>
    </xf>
    <xf numFmtId="0" fontId="66" fillId="0" borderId="0" xfId="0" applyFont="1" applyFill="1" applyBorder="1"/>
    <xf numFmtId="0" fontId="66" fillId="0" borderId="0" xfId="0" applyFont="1" applyBorder="1"/>
    <xf numFmtId="0" fontId="67" fillId="0" borderId="0" xfId="0" applyFont="1" applyFill="1"/>
    <xf numFmtId="0" fontId="67" fillId="0" borderId="0" xfId="0" applyFont="1"/>
    <xf numFmtId="3" fontId="67" fillId="0" borderId="0" xfId="0" applyNumberFormat="1" applyFont="1" applyFill="1"/>
    <xf numFmtId="0" fontId="67" fillId="0" borderId="0" xfId="0" applyFont="1" applyBorder="1"/>
    <xf numFmtId="0" fontId="68" fillId="0" borderId="0" xfId="0" applyFont="1" applyFill="1" applyBorder="1"/>
    <xf numFmtId="9" fontId="68" fillId="0" borderId="0" xfId="17" applyNumberFormat="1" applyFont="1" applyFill="1" applyBorder="1" applyAlignment="1">
      <alignment horizontal="left"/>
    </xf>
    <xf numFmtId="9" fontId="68" fillId="0" borderId="0" xfId="17" applyNumberFormat="1" applyFont="1" applyFill="1" applyBorder="1" applyAlignment="1">
      <alignment horizontal="center"/>
    </xf>
    <xf numFmtId="9" fontId="68" fillId="0" borderId="0" xfId="17" applyNumberFormat="1" applyFont="1" applyBorder="1" applyAlignment="1">
      <alignment horizontal="center"/>
    </xf>
    <xf numFmtId="9" fontId="66" fillId="0" borderId="0" xfId="17" applyNumberFormat="1" applyFont="1" applyBorder="1" applyAlignment="1">
      <alignment horizontal="center"/>
    </xf>
    <xf numFmtId="0" fontId="69" fillId="0" borderId="0" xfId="0" applyFont="1"/>
    <xf numFmtId="0" fontId="70" fillId="0" borderId="0" xfId="0" applyFont="1" applyFill="1" applyBorder="1"/>
    <xf numFmtId="9" fontId="70" fillId="0" borderId="0" xfId="17" applyNumberFormat="1" applyFont="1" applyFill="1" applyBorder="1" applyAlignment="1">
      <alignment horizontal="left"/>
    </xf>
    <xf numFmtId="9" fontId="70" fillId="0" borderId="0" xfId="17" applyNumberFormat="1" applyFont="1" applyFill="1" applyBorder="1" applyAlignment="1">
      <alignment horizontal="center"/>
    </xf>
    <xf numFmtId="9" fontId="66" fillId="0" borderId="0" xfId="17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1" fontId="66" fillId="0" borderId="0" xfId="0" applyNumberFormat="1" applyFont="1" applyBorder="1" applyAlignment="1">
      <alignment horizontal="center"/>
    </xf>
    <xf numFmtId="0" fontId="64" fillId="0" borderId="0" xfId="0" applyFont="1" applyFill="1"/>
    <xf numFmtId="0" fontId="71" fillId="0" borderId="0" xfId="0" applyFont="1" applyFill="1"/>
    <xf numFmtId="0" fontId="71" fillId="0" borderId="0" xfId="0" applyFont="1" applyFill="1" applyBorder="1"/>
    <xf numFmtId="0" fontId="49" fillId="0" borderId="0" xfId="0" applyFont="1" applyFill="1"/>
    <xf numFmtId="3" fontId="45" fillId="0" borderId="0" xfId="17" applyNumberFormat="1" applyFont="1" applyBorder="1" applyAlignment="1">
      <alignment horizontal="right"/>
    </xf>
    <xf numFmtId="3" fontId="45" fillId="0" borderId="0" xfId="17" applyNumberFormat="1" applyFont="1" applyFill="1" applyBorder="1" applyAlignment="1">
      <alignment horizontal="right"/>
    </xf>
    <xf numFmtId="3" fontId="47" fillId="0" borderId="0" xfId="17" applyNumberFormat="1" applyFont="1" applyBorder="1" applyAlignment="1">
      <alignment horizontal="right"/>
    </xf>
    <xf numFmtId="9" fontId="72" fillId="0" borderId="0" xfId="17" applyFont="1" applyFill="1"/>
    <xf numFmtId="0" fontId="72" fillId="0" borderId="0" xfId="0" applyFont="1"/>
    <xf numFmtId="0" fontId="42" fillId="0" borderId="0" xfId="0" applyFont="1" applyBorder="1" applyAlignment="1">
      <alignment horizontal="left" indent="3"/>
    </xf>
    <xf numFmtId="0" fontId="72" fillId="0" borderId="0" xfId="0" applyFont="1" applyFill="1"/>
    <xf numFmtId="3" fontId="72" fillId="0" borderId="0" xfId="0" applyNumberFormat="1" applyFont="1" applyFill="1"/>
    <xf numFmtId="9" fontId="48" fillId="0" borderId="1" xfId="17" applyNumberFormat="1" applyFont="1" applyFill="1" applyBorder="1" applyAlignment="1">
      <alignment horizontal="right"/>
    </xf>
    <xf numFmtId="0" fontId="38" fillId="3" borderId="0" xfId="0" applyFont="1" applyFill="1"/>
    <xf numFmtId="3" fontId="44" fillId="0" borderId="0" xfId="17" applyNumberFormat="1" applyFont="1" applyBorder="1" applyAlignment="1">
      <alignment horizontal="right"/>
    </xf>
    <xf numFmtId="3" fontId="44" fillId="0" borderId="0" xfId="17" applyNumberFormat="1" applyFont="1" applyFill="1" applyBorder="1" applyAlignment="1">
      <alignment horizontal="right"/>
    </xf>
    <xf numFmtId="9" fontId="42" fillId="0" borderId="0" xfId="17" applyFont="1" applyFill="1" applyBorder="1" applyAlignment="1">
      <alignment horizontal="right"/>
    </xf>
    <xf numFmtId="166" fontId="49" fillId="0" borderId="0" xfId="0" applyNumberFormat="1" applyFont="1" applyFill="1"/>
    <xf numFmtId="3" fontId="50" fillId="0" borderId="0" xfId="17" applyNumberFormat="1" applyFont="1" applyBorder="1" applyAlignment="1">
      <alignment horizontal="right"/>
    </xf>
    <xf numFmtId="3" fontId="50" fillId="0" borderId="0" xfId="17" applyNumberFormat="1" applyFont="1" applyFill="1" applyBorder="1" applyAlignment="1">
      <alignment horizontal="right"/>
    </xf>
    <xf numFmtId="0" fontId="51" fillId="0" borderId="0" xfId="0" applyFont="1" applyFill="1"/>
    <xf numFmtId="9" fontId="43" fillId="0" borderId="0" xfId="17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Border="1" applyAlignment="1">
      <alignment horizontal="right"/>
    </xf>
    <xf numFmtId="3" fontId="48" fillId="0" borderId="1" xfId="0" applyNumberFormat="1" applyFont="1" applyFill="1" applyBorder="1" applyAlignment="1">
      <alignment horizontal="right"/>
    </xf>
    <xf numFmtId="0" fontId="48" fillId="0" borderId="0" xfId="0" applyFont="1" applyFill="1" applyBorder="1"/>
    <xf numFmtId="0" fontId="73" fillId="0" borderId="0" xfId="0" applyFont="1" applyBorder="1"/>
    <xf numFmtId="9" fontId="43" fillId="0" borderId="0" xfId="17" applyNumberFormat="1" applyFont="1" applyFill="1" applyBorder="1" applyAlignment="1">
      <alignment horizontal="center"/>
    </xf>
    <xf numFmtId="9" fontId="43" fillId="0" borderId="0" xfId="17" applyNumberFormat="1" applyFont="1" applyBorder="1" applyAlignment="1">
      <alignment horizontal="center"/>
    </xf>
    <xf numFmtId="9" fontId="43" fillId="0" borderId="0" xfId="17" applyNumberFormat="1" applyFont="1" applyFill="1" applyBorder="1" applyAlignment="1">
      <alignment horizontal="left"/>
    </xf>
    <xf numFmtId="9" fontId="48" fillId="0" borderId="0" xfId="17" applyNumberFormat="1" applyFont="1" applyBorder="1" applyAlignment="1">
      <alignment horizontal="center"/>
    </xf>
    <xf numFmtId="9" fontId="48" fillId="0" borderId="0" xfId="17" applyNumberFormat="1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0" fontId="39" fillId="0" borderId="0" xfId="0" applyFont="1" applyFill="1" applyBorder="1"/>
    <xf numFmtId="9" fontId="45" fillId="0" borderId="0" xfId="17" applyFont="1" applyFill="1" applyBorder="1" applyAlignment="1">
      <alignment horizontal="right"/>
    </xf>
    <xf numFmtId="3" fontId="47" fillId="0" borderId="0" xfId="17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3" fontId="43" fillId="0" borderId="0" xfId="17" applyNumberFormat="1" applyFont="1" applyFill="1" applyBorder="1" applyAlignment="1">
      <alignment horizontal="right"/>
    </xf>
    <xf numFmtId="3" fontId="48" fillId="0" borderId="0" xfId="17" applyNumberFormat="1" applyFont="1" applyFill="1" applyBorder="1" applyAlignment="1">
      <alignment horizontal="right"/>
    </xf>
    <xf numFmtId="3" fontId="43" fillId="0" borderId="0" xfId="17" applyNumberFormat="1" applyFont="1" applyBorder="1" applyAlignment="1">
      <alignment horizontal="right"/>
    </xf>
    <xf numFmtId="3" fontId="48" fillId="0" borderId="0" xfId="17" applyNumberFormat="1" applyFont="1" applyBorder="1" applyAlignment="1">
      <alignment horizontal="right"/>
    </xf>
    <xf numFmtId="3" fontId="66" fillId="0" borderId="0" xfId="17" applyNumberFormat="1" applyFont="1" applyBorder="1" applyAlignment="1">
      <alignment horizontal="right"/>
    </xf>
    <xf numFmtId="3" fontId="66" fillId="0" borderId="0" xfId="17" applyNumberFormat="1" applyFont="1" applyFill="1" applyBorder="1" applyAlignment="1">
      <alignment horizontal="right"/>
    </xf>
    <xf numFmtId="9" fontId="43" fillId="0" borderId="0" xfId="0" applyNumberFormat="1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 horizontal="right"/>
    </xf>
    <xf numFmtId="166" fontId="43" fillId="0" borderId="0" xfId="0" applyNumberFormat="1" applyFont="1" applyFill="1" applyBorder="1" applyAlignment="1">
      <alignment horizontal="right"/>
    </xf>
    <xf numFmtId="0" fontId="1" fillId="4" borderId="0" xfId="2" applyFill="1"/>
    <xf numFmtId="0" fontId="1" fillId="5" borderId="0" xfId="2" applyFill="1"/>
    <xf numFmtId="0" fontId="74" fillId="5" borderId="0" xfId="2" applyFont="1" applyFill="1"/>
    <xf numFmtId="0" fontId="75" fillId="5" borderId="0" xfId="2" applyFont="1" applyFill="1"/>
    <xf numFmtId="0" fontId="38" fillId="5" borderId="0" xfId="2" applyFont="1" applyFill="1"/>
    <xf numFmtId="0" fontId="1" fillId="6" borderId="0" xfId="2" applyFill="1"/>
    <xf numFmtId="0" fontId="1" fillId="4" borderId="0" xfId="2" applyFont="1" applyFill="1"/>
    <xf numFmtId="49" fontId="1" fillId="4" borderId="0" xfId="2" applyNumberFormat="1" applyFont="1" applyFill="1"/>
    <xf numFmtId="14" fontId="76" fillId="2" borderId="0" xfId="0" applyNumberFormat="1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</cellXfs>
  <cellStyles count="40">
    <cellStyle name="Normal_Summ.Ledg-CB" xfId="1"/>
    <cellStyle name="Обычный" xfId="0" builtinId="0"/>
    <cellStyle name="Обычный 2" xfId="2"/>
    <cellStyle name="Обычный 2 10" xfId="3"/>
    <cellStyle name="Обычный 2 11" xfId="4"/>
    <cellStyle name="Обычный 2 12" xfId="5"/>
    <cellStyle name="Обычный 2 2" xfId="6"/>
    <cellStyle name="Обычный 2 3" xfId="7"/>
    <cellStyle name="Обычный 2 4" xfId="8"/>
    <cellStyle name="Обычный 2 5" xfId="9"/>
    <cellStyle name="Обычный 2 6" xfId="10"/>
    <cellStyle name="Обычный 2 7" xfId="11"/>
    <cellStyle name="Обычный 2 8" xfId="12"/>
    <cellStyle name="Обычный 2 9" xfId="13"/>
    <cellStyle name="Обычный 3" xfId="14"/>
    <cellStyle name="Обычный_P&amp;L 2003-2006" xfId="15"/>
    <cellStyle name="Обычный_Копия Копия ВАЖНО Конс_бюджет!!!" xfId="16"/>
    <cellStyle name="Процентный" xfId="17" builtinId="5"/>
    <cellStyle name="Процентный 2 10" xfId="18"/>
    <cellStyle name="Процентный 2 11" xfId="19"/>
    <cellStyle name="Процентный 2 12" xfId="20"/>
    <cellStyle name="Процентный 2 2" xfId="21"/>
    <cellStyle name="Процентный 2 3" xfId="22"/>
    <cellStyle name="Процентный 2 4" xfId="23"/>
    <cellStyle name="Процентный 2 5" xfId="24"/>
    <cellStyle name="Процентный 2 6" xfId="25"/>
    <cellStyle name="Процентный 2 7" xfId="26"/>
    <cellStyle name="Процентный 2 8" xfId="27"/>
    <cellStyle name="Процентный 2 9" xfId="28"/>
    <cellStyle name="Финансовый 2 10" xfId="29"/>
    <cellStyle name="Финансовый 2 11" xfId="30"/>
    <cellStyle name="Финансовый 2 12" xfId="31"/>
    <cellStyle name="Финансовый 2 2" xfId="32"/>
    <cellStyle name="Финансовый 2 3" xfId="33"/>
    <cellStyle name="Финансовый 2 4" xfId="34"/>
    <cellStyle name="Финансовый 2 5" xfId="35"/>
    <cellStyle name="Финансовый 2 6" xfId="36"/>
    <cellStyle name="Финансовый 2 7" xfId="37"/>
    <cellStyle name="Финансовый 2 8" xfId="38"/>
    <cellStyle name="Финансовый 2 9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05050"/>
          <a:ext cx="4676775" cy="2466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+7 495 915 1575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st@nlmk.com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1</xdr:col>
      <xdr:colOff>552450</xdr:colOff>
      <xdr:row>6</xdr:row>
      <xdr:rowOff>57150</xdr:rowOff>
    </xdr:to>
    <xdr:pic>
      <xdr:nvPicPr>
        <xdr:cNvPr id="1026" name="Рисунок 3" descr="NLMK-eng-white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638175"/>
          <a:ext cx="990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6"/>
  <sheetViews>
    <sheetView tabSelected="1" workbookViewId="0">
      <selection activeCell="C10" sqref="C10"/>
    </sheetView>
  </sheetViews>
  <sheetFormatPr defaultRowHeight="12.75"/>
  <cols>
    <col min="1" max="2" width="9.140625" style="389"/>
    <col min="3" max="3" width="12" style="389" bestFit="1" customWidth="1"/>
    <col min="4" max="16384" width="9.140625" style="389"/>
  </cols>
  <sheetData>
    <row r="4" spans="3:8" s="390" customFormat="1"/>
    <row r="5" spans="3:8" s="390" customFormat="1"/>
    <row r="6" spans="3:8" s="390" customFormat="1" ht="21">
      <c r="D6" s="391" t="s">
        <v>241</v>
      </c>
      <c r="E6" s="392"/>
      <c r="F6" s="392"/>
      <c r="G6" s="392"/>
      <c r="H6" s="392"/>
    </row>
    <row r="7" spans="3:8" s="390" customFormat="1">
      <c r="D7" s="392"/>
      <c r="E7" s="392"/>
      <c r="F7" s="392"/>
      <c r="G7" s="392"/>
      <c r="H7" s="392"/>
    </row>
    <row r="8" spans="3:8" s="390" customFormat="1">
      <c r="D8" s="392" t="s">
        <v>242</v>
      </c>
      <c r="E8" s="392"/>
      <c r="F8" s="392"/>
      <c r="G8" s="392"/>
      <c r="H8" s="392"/>
    </row>
    <row r="9" spans="3:8" s="390" customFormat="1">
      <c r="D9" s="393"/>
      <c r="E9" s="393"/>
      <c r="F9" s="393"/>
      <c r="G9" s="393"/>
      <c r="H9" s="393"/>
    </row>
    <row r="10" spans="3:8" s="390" customFormat="1">
      <c r="D10" s="392" t="s">
        <v>243</v>
      </c>
      <c r="E10" s="393"/>
      <c r="F10" s="393"/>
      <c r="G10" s="393"/>
      <c r="H10" s="393"/>
    </row>
    <row r="11" spans="3:8" s="390" customFormat="1"/>
    <row r="12" spans="3:8" s="390" customFormat="1"/>
    <row r="13" spans="3:8" s="394" customFormat="1"/>
    <row r="14" spans="3:8">
      <c r="C14" s="395"/>
    </row>
    <row r="15" spans="3:8">
      <c r="C15" s="395"/>
    </row>
    <row r="16" spans="3:8">
      <c r="C16" s="39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1"/>
  <sheetViews>
    <sheetView showGridLines="0" view="pageBreakPreview" zoomScaleNormal="85" zoomScaleSheetLayoutView="100" workbookViewId="0">
      <pane xSplit="1" ySplit="3" topLeftCell="M16" activePane="bottomRight" state="frozen"/>
      <selection pane="topRight" activeCell="B1" sqref="B1"/>
      <selection pane="bottomLeft" activeCell="A4" sqref="A4"/>
      <selection pane="bottomRight" activeCell="S57" sqref="S57"/>
    </sheetView>
  </sheetViews>
  <sheetFormatPr defaultRowHeight="12.75" outlineLevelRow="1" outlineLevelCol="1"/>
  <cols>
    <col min="1" max="1" width="37.5703125" style="178" customWidth="1"/>
    <col min="2" max="2" width="9.140625" style="156" hidden="1" customWidth="1" outlineLevel="1"/>
    <col min="3" max="3" width="9.85546875" style="156" hidden="1" customWidth="1" outlineLevel="1"/>
    <col min="4" max="4" width="9.7109375" style="156" hidden="1" customWidth="1" outlineLevel="1"/>
    <col min="5" max="5" width="8.42578125" style="156" hidden="1" customWidth="1" outlineLevel="1"/>
    <col min="6" max="6" width="7.7109375" style="156" hidden="1" customWidth="1" outlineLevel="1"/>
    <col min="7" max="7" width="8.85546875" style="81" hidden="1" customWidth="1" outlineLevel="1"/>
    <col min="8" max="9" width="9" style="81" hidden="1" customWidth="1" outlineLevel="1"/>
    <col min="10" max="10" width="9" style="156" hidden="1" customWidth="1" outlineLevel="1"/>
    <col min="11" max="11" width="8.85546875" style="156" hidden="1" customWidth="1" outlineLevel="1"/>
    <col min="12" max="12" width="9.5703125" style="283" hidden="1" customWidth="1" outlineLevel="1"/>
    <col min="13" max="13" width="9.7109375" style="283" customWidth="1" collapsed="1"/>
    <col min="14" max="18" width="11.28515625" style="156" customWidth="1"/>
    <col min="19" max="19" width="6.42578125" style="156" customWidth="1"/>
    <col min="20" max="22" width="11.28515625" style="81" customWidth="1"/>
    <col min="23" max="23" width="10.140625" style="81" customWidth="1"/>
    <col min="24" max="16384" width="9.140625" style="81"/>
  </cols>
  <sheetData>
    <row r="1" spans="1:23" ht="15.75">
      <c r="A1" s="246"/>
      <c r="B1" s="246"/>
      <c r="C1" s="397"/>
      <c r="D1" s="247"/>
      <c r="E1" s="397"/>
      <c r="F1" s="247"/>
      <c r="G1" s="397"/>
      <c r="H1" s="247"/>
      <c r="I1" s="397"/>
      <c r="J1" s="247"/>
      <c r="K1" s="247"/>
      <c r="L1" s="248"/>
      <c r="M1" s="248"/>
      <c r="N1" s="247"/>
      <c r="O1" s="247"/>
      <c r="P1" s="247"/>
      <c r="Q1" s="247"/>
      <c r="R1" s="247"/>
      <c r="S1" s="247"/>
      <c r="T1" s="140"/>
    </row>
    <row r="2" spans="1:23" s="178" customFormat="1" ht="12" customHeight="1" thickBot="1">
      <c r="A2" s="249" t="s">
        <v>172</v>
      </c>
      <c r="B2" s="250"/>
      <c r="C2" s="398"/>
      <c r="D2" s="251"/>
      <c r="E2" s="398"/>
      <c r="F2" s="251"/>
      <c r="G2" s="398"/>
      <c r="H2" s="251"/>
      <c r="I2" s="398"/>
      <c r="J2" s="251"/>
      <c r="K2" s="251"/>
      <c r="L2" s="252"/>
      <c r="M2" s="252"/>
      <c r="N2" s="251"/>
      <c r="O2" s="251"/>
      <c r="P2" s="251"/>
      <c r="Q2" s="251"/>
      <c r="R2" s="251"/>
      <c r="S2" s="251"/>
      <c r="T2" s="89"/>
    </row>
    <row r="3" spans="1:23" s="178" customFormat="1" ht="12" thickBot="1">
      <c r="A3" s="251" t="s">
        <v>111</v>
      </c>
      <c r="B3" s="253">
        <v>38807</v>
      </c>
      <c r="C3" s="253">
        <v>38898</v>
      </c>
      <c r="D3" s="253">
        <v>38990</v>
      </c>
      <c r="E3" s="253">
        <v>39082</v>
      </c>
      <c r="F3" s="253">
        <v>39172</v>
      </c>
      <c r="G3" s="253">
        <v>39263</v>
      </c>
      <c r="H3" s="253">
        <v>39355</v>
      </c>
      <c r="I3" s="253">
        <v>39447</v>
      </c>
      <c r="J3" s="254">
        <v>39538</v>
      </c>
      <c r="K3" s="254">
        <v>39629</v>
      </c>
      <c r="L3" s="254">
        <v>39721</v>
      </c>
      <c r="M3" s="254">
        <v>39813</v>
      </c>
      <c r="N3" s="254">
        <v>39903</v>
      </c>
      <c r="O3" s="254">
        <v>39994</v>
      </c>
      <c r="P3" s="254">
        <v>40086</v>
      </c>
      <c r="Q3" s="254">
        <v>40178</v>
      </c>
      <c r="R3" s="254">
        <v>40268</v>
      </c>
      <c r="S3" s="254"/>
      <c r="T3" s="253">
        <v>39082</v>
      </c>
      <c r="U3" s="253" t="s">
        <v>165</v>
      </c>
      <c r="V3" s="253" t="s">
        <v>198</v>
      </c>
      <c r="W3" s="253" t="s">
        <v>221</v>
      </c>
    </row>
    <row r="4" spans="1:23" s="178" customFormat="1" ht="11.25">
      <c r="A4" s="255" t="s">
        <v>112</v>
      </c>
      <c r="B4" s="256">
        <v>3864609</v>
      </c>
      <c r="C4" s="256">
        <v>3287409</v>
      </c>
      <c r="D4" s="256">
        <v>3555670</v>
      </c>
      <c r="E4" s="256">
        <v>3049600</v>
      </c>
      <c r="F4" s="256">
        <v>3483971</v>
      </c>
      <c r="G4" s="256">
        <v>3628552</v>
      </c>
      <c r="H4" s="256">
        <v>3903819</v>
      </c>
      <c r="I4" s="256">
        <v>4388178</v>
      </c>
      <c r="J4" s="256">
        <v>5094285</v>
      </c>
      <c r="K4" s="256">
        <v>5248871</v>
      </c>
      <c r="L4" s="256">
        <v>6702226</v>
      </c>
      <c r="M4" s="256">
        <v>5346079</v>
      </c>
      <c r="N4" s="256">
        <v>4271170</v>
      </c>
      <c r="O4" s="256">
        <v>4161055</v>
      </c>
      <c r="P4" s="256">
        <v>3853755</v>
      </c>
      <c r="Q4" s="256">
        <v>3876746</v>
      </c>
      <c r="R4" s="256">
        <v>4091054</v>
      </c>
      <c r="S4" s="256"/>
      <c r="T4" s="256">
        <v>3049600</v>
      </c>
      <c r="U4" s="256">
        <v>4388178</v>
      </c>
      <c r="V4" s="256">
        <v>5346079</v>
      </c>
      <c r="W4" s="256">
        <f>Q4</f>
        <v>3876746</v>
      </c>
    </row>
    <row r="5" spans="1:23" s="191" customFormat="1" ht="11.25">
      <c r="A5" s="257" t="s">
        <v>113</v>
      </c>
      <c r="B5" s="258">
        <v>2271264</v>
      </c>
      <c r="C5" s="258">
        <v>1385593</v>
      </c>
      <c r="D5" s="258">
        <v>1342436</v>
      </c>
      <c r="E5" s="258">
        <v>665213</v>
      </c>
      <c r="F5" s="258">
        <v>898309</v>
      </c>
      <c r="G5" s="258">
        <v>1348556</v>
      </c>
      <c r="H5" s="258">
        <v>1388468</v>
      </c>
      <c r="I5" s="258">
        <v>1154641</v>
      </c>
      <c r="J5" s="258">
        <v>1181374</v>
      </c>
      <c r="K5" s="258">
        <v>1325342</v>
      </c>
      <c r="L5" s="259">
        <v>2735428</v>
      </c>
      <c r="M5" s="259">
        <v>2159989</v>
      </c>
      <c r="N5" s="258">
        <v>1546145</v>
      </c>
      <c r="O5" s="258">
        <v>1590511</v>
      </c>
      <c r="P5" s="258">
        <v>1641568</v>
      </c>
      <c r="Q5" s="258">
        <v>1247048</v>
      </c>
      <c r="R5" s="258">
        <v>1157305</v>
      </c>
      <c r="S5" s="258"/>
      <c r="T5" s="258">
        <v>665213</v>
      </c>
      <c r="U5" s="258">
        <v>1154641</v>
      </c>
      <c r="V5" s="258">
        <v>2159989</v>
      </c>
      <c r="W5" s="258">
        <f t="shared" ref="W5:W54" si="0">Q5</f>
        <v>1247048</v>
      </c>
    </row>
    <row r="6" spans="1:23" s="191" customFormat="1" ht="11.25">
      <c r="A6" s="257" t="s">
        <v>114</v>
      </c>
      <c r="B6" s="258">
        <v>22892</v>
      </c>
      <c r="C6" s="258">
        <v>20786</v>
      </c>
      <c r="D6" s="258">
        <v>53262</v>
      </c>
      <c r="E6" s="258">
        <v>37261</v>
      </c>
      <c r="F6" s="258">
        <v>36672</v>
      </c>
      <c r="G6" s="258">
        <v>136710</v>
      </c>
      <c r="H6" s="258">
        <v>144407</v>
      </c>
      <c r="I6" s="258">
        <v>153462</v>
      </c>
      <c r="J6" s="258">
        <v>176863</v>
      </c>
      <c r="K6" s="258">
        <v>180813</v>
      </c>
      <c r="L6" s="259">
        <v>14089</v>
      </c>
      <c r="M6" s="259">
        <v>8089</v>
      </c>
      <c r="N6" s="258">
        <v>338301</v>
      </c>
      <c r="O6" s="258">
        <v>467342</v>
      </c>
      <c r="P6" s="258">
        <v>126465</v>
      </c>
      <c r="Q6" s="258">
        <v>451910</v>
      </c>
      <c r="R6" s="258">
        <v>424221</v>
      </c>
      <c r="S6" s="258"/>
      <c r="T6" s="258">
        <v>37261</v>
      </c>
      <c r="U6" s="258">
        <v>153462</v>
      </c>
      <c r="V6" s="258">
        <v>8089</v>
      </c>
      <c r="W6" s="258">
        <f t="shared" si="0"/>
        <v>451910</v>
      </c>
    </row>
    <row r="7" spans="1:23" s="191" customFormat="1" ht="11.25">
      <c r="A7" s="257" t="s">
        <v>115</v>
      </c>
      <c r="B7" s="258">
        <v>763653</v>
      </c>
      <c r="C7" s="258">
        <v>966059</v>
      </c>
      <c r="D7" s="258">
        <v>1100058</v>
      </c>
      <c r="E7" s="258">
        <v>1150492</v>
      </c>
      <c r="F7" s="258">
        <v>1251869</v>
      </c>
      <c r="G7" s="258">
        <v>1110116</v>
      </c>
      <c r="H7" s="258">
        <v>1194199</v>
      </c>
      <c r="I7" s="258">
        <v>1696451</v>
      </c>
      <c r="J7" s="258">
        <v>2039857</v>
      </c>
      <c r="K7" s="258">
        <v>1822499</v>
      </c>
      <c r="L7" s="259">
        <v>1779496</v>
      </c>
      <c r="M7" s="259">
        <v>1487847</v>
      </c>
      <c r="N7" s="258">
        <v>1187166</v>
      </c>
      <c r="O7" s="258">
        <v>882295</v>
      </c>
      <c r="P7" s="258">
        <v>907612</v>
      </c>
      <c r="Q7" s="258">
        <v>913192</v>
      </c>
      <c r="R7" s="258">
        <v>1064812</v>
      </c>
      <c r="S7" s="258"/>
      <c r="T7" s="258">
        <v>1150492</v>
      </c>
      <c r="U7" s="258">
        <v>1696451</v>
      </c>
      <c r="V7" s="258">
        <v>1487847</v>
      </c>
      <c r="W7" s="258">
        <f t="shared" si="0"/>
        <v>913192</v>
      </c>
    </row>
    <row r="8" spans="1:23" s="191" customFormat="1" ht="11.25">
      <c r="A8" s="257" t="s">
        <v>116</v>
      </c>
      <c r="B8" s="258">
        <v>560685</v>
      </c>
      <c r="C8" s="258">
        <v>643027</v>
      </c>
      <c r="D8" s="258">
        <v>750637</v>
      </c>
      <c r="E8" s="258">
        <v>856940</v>
      </c>
      <c r="F8" s="258">
        <v>873728</v>
      </c>
      <c r="G8" s="258">
        <v>936248</v>
      </c>
      <c r="H8" s="258">
        <v>1042745</v>
      </c>
      <c r="I8" s="258">
        <v>1236433</v>
      </c>
      <c r="J8" s="258">
        <v>1527368</v>
      </c>
      <c r="K8" s="258">
        <v>1735205</v>
      </c>
      <c r="L8" s="259">
        <v>2033011</v>
      </c>
      <c r="M8" s="259">
        <v>1555762</v>
      </c>
      <c r="N8" s="258">
        <v>1050121</v>
      </c>
      <c r="O8" s="258">
        <v>1031256</v>
      </c>
      <c r="P8" s="258">
        <v>1052255</v>
      </c>
      <c r="Q8" s="258">
        <v>1134095</v>
      </c>
      <c r="R8" s="258">
        <v>1324455</v>
      </c>
      <c r="S8" s="258"/>
      <c r="T8" s="258">
        <v>856940</v>
      </c>
      <c r="U8" s="258">
        <v>1236433</v>
      </c>
      <c r="V8" s="258">
        <v>1555762</v>
      </c>
      <c r="W8" s="258">
        <f t="shared" si="0"/>
        <v>1134095</v>
      </c>
    </row>
    <row r="9" spans="1:23" s="178" customFormat="1" ht="11.25">
      <c r="A9" s="257" t="s">
        <v>117</v>
      </c>
      <c r="B9" s="258">
        <v>237941</v>
      </c>
      <c r="C9" s="258">
        <v>263037</v>
      </c>
      <c r="D9" s="258">
        <v>299132</v>
      </c>
      <c r="E9" s="258">
        <v>331322</v>
      </c>
      <c r="F9" s="258">
        <v>369780</v>
      </c>
      <c r="G9" s="258">
        <v>96922</v>
      </c>
      <c r="H9" s="258">
        <v>134000</v>
      </c>
      <c r="I9" s="258">
        <v>147191</v>
      </c>
      <c r="J9" s="258">
        <v>168823</v>
      </c>
      <c r="K9" s="258">
        <v>172223</v>
      </c>
      <c r="L9" s="259">
        <v>129111</v>
      </c>
      <c r="M9" s="259">
        <v>99960</v>
      </c>
      <c r="N9" s="258">
        <v>90417</v>
      </c>
      <c r="O9" s="258">
        <v>94233</v>
      </c>
      <c r="P9" s="258">
        <v>92768</v>
      </c>
      <c r="Q9" s="258">
        <v>58034</v>
      </c>
      <c r="R9" s="258">
        <v>61517</v>
      </c>
      <c r="S9" s="258"/>
      <c r="T9" s="258">
        <v>331322</v>
      </c>
      <c r="U9" s="258">
        <v>147191</v>
      </c>
      <c r="V9" s="258">
        <v>99960</v>
      </c>
      <c r="W9" s="258">
        <f t="shared" si="0"/>
        <v>58034</v>
      </c>
    </row>
    <row r="10" spans="1:23" s="178" customFormat="1" ht="11.25">
      <c r="A10" s="260" t="s">
        <v>118</v>
      </c>
      <c r="B10" s="259">
        <v>8174</v>
      </c>
      <c r="C10" s="259">
        <v>8907</v>
      </c>
      <c r="D10" s="259">
        <v>10145</v>
      </c>
      <c r="E10" s="259">
        <v>8372</v>
      </c>
      <c r="F10" s="259">
        <v>9249</v>
      </c>
      <c r="G10" s="259"/>
      <c r="H10" s="259"/>
      <c r="I10" s="259"/>
      <c r="J10" s="259"/>
      <c r="K10" s="259">
        <v>12789</v>
      </c>
      <c r="L10" s="259">
        <v>11091</v>
      </c>
      <c r="M10" s="259"/>
      <c r="N10" s="259"/>
      <c r="O10" s="259"/>
      <c r="P10" s="259"/>
      <c r="Q10" s="259"/>
      <c r="R10" s="259"/>
      <c r="S10" s="259"/>
      <c r="T10" s="259">
        <v>8372</v>
      </c>
      <c r="U10" s="259"/>
      <c r="V10" s="259"/>
      <c r="W10" s="259"/>
    </row>
    <row r="11" spans="1:23" s="178" customFormat="1" ht="11.25">
      <c r="A11" s="260" t="s">
        <v>207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61">
        <v>59020</v>
      </c>
      <c r="O11" s="261">
        <v>95418</v>
      </c>
      <c r="P11" s="259">
        <v>33087</v>
      </c>
      <c r="Q11" s="259">
        <v>72467</v>
      </c>
      <c r="R11" s="259">
        <v>58744</v>
      </c>
      <c r="S11" s="259"/>
      <c r="T11" s="259"/>
      <c r="U11" s="259"/>
      <c r="V11" s="259"/>
      <c r="W11" s="259">
        <f t="shared" si="0"/>
        <v>72467</v>
      </c>
    </row>
    <row r="12" spans="1:23" s="178" customFormat="1" ht="11.25">
      <c r="A12" s="257" t="s">
        <v>119</v>
      </c>
      <c r="B12" s="258"/>
      <c r="C12" s="258"/>
      <c r="D12" s="258"/>
      <c r="E12" s="258"/>
      <c r="F12" s="258">
        <v>44364</v>
      </c>
      <c r="G12" s="258"/>
      <c r="H12" s="258"/>
      <c r="I12" s="258"/>
      <c r="J12" s="258"/>
      <c r="K12" s="258"/>
      <c r="L12" s="259"/>
      <c r="M12" s="259">
        <v>34432</v>
      </c>
      <c r="N12" s="259"/>
      <c r="O12" s="259"/>
      <c r="P12" s="258"/>
      <c r="Q12" s="258"/>
      <c r="R12" s="258"/>
      <c r="S12" s="258"/>
      <c r="T12" s="258"/>
      <c r="U12" s="258"/>
      <c r="V12" s="258">
        <v>34432</v>
      </c>
      <c r="W12" s="258"/>
    </row>
    <row r="13" spans="1:23" s="207" customFormat="1" ht="11.25">
      <c r="A13" s="262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</row>
    <row r="14" spans="1:23" s="211" customFormat="1" ht="11.25">
      <c r="A14" s="263" t="s">
        <v>120</v>
      </c>
      <c r="B14" s="264">
        <v>2960430</v>
      </c>
      <c r="C14" s="264">
        <v>4086758</v>
      </c>
      <c r="D14" s="264">
        <v>4734423</v>
      </c>
      <c r="E14" s="264">
        <v>5667390</v>
      </c>
      <c r="F14" s="264">
        <v>5820576</v>
      </c>
      <c r="G14" s="264">
        <v>5782964</v>
      </c>
      <c r="H14" s="264">
        <v>6105316</v>
      </c>
      <c r="I14" s="264">
        <v>8687764</v>
      </c>
      <c r="J14" s="264">
        <v>9318349</v>
      </c>
      <c r="K14" s="264">
        <v>9863550</v>
      </c>
      <c r="L14" s="264">
        <v>9816489</v>
      </c>
      <c r="M14" s="264">
        <v>8718449</v>
      </c>
      <c r="N14" s="264">
        <v>7526035</v>
      </c>
      <c r="O14" s="264">
        <v>8178392</v>
      </c>
      <c r="P14" s="264">
        <v>8596391</v>
      </c>
      <c r="Q14" s="264">
        <v>8625198</v>
      </c>
      <c r="R14" s="264">
        <v>8937930</v>
      </c>
      <c r="S14" s="264"/>
      <c r="T14" s="264">
        <v>5667390</v>
      </c>
      <c r="U14" s="264">
        <v>8687764</v>
      </c>
      <c r="V14" s="264">
        <v>8718449</v>
      </c>
      <c r="W14" s="264">
        <f t="shared" si="0"/>
        <v>8625198</v>
      </c>
    </row>
    <row r="15" spans="1:23" s="211" customFormat="1" ht="11.25">
      <c r="A15" s="257" t="s">
        <v>121</v>
      </c>
      <c r="B15" s="258">
        <v>33775</v>
      </c>
      <c r="C15" s="258">
        <v>6799</v>
      </c>
      <c r="D15" s="258">
        <v>5379</v>
      </c>
      <c r="E15" s="258">
        <v>810350</v>
      </c>
      <c r="F15" s="258">
        <v>855667</v>
      </c>
      <c r="G15" s="258">
        <v>860958</v>
      </c>
      <c r="H15" s="258">
        <v>880077</v>
      </c>
      <c r="I15" s="258">
        <v>818590</v>
      </c>
      <c r="J15" s="258">
        <v>863541</v>
      </c>
      <c r="K15" s="258">
        <v>893998</v>
      </c>
      <c r="L15" s="259">
        <v>1022437</v>
      </c>
      <c r="M15" s="259">
        <v>815527</v>
      </c>
      <c r="N15" s="258">
        <v>718793</v>
      </c>
      <c r="O15" s="258">
        <v>748477</v>
      </c>
      <c r="P15" s="258">
        <v>720283</v>
      </c>
      <c r="Q15" s="258">
        <v>468236</v>
      </c>
      <c r="R15" s="258">
        <v>401727</v>
      </c>
      <c r="S15" s="258"/>
      <c r="T15" s="258">
        <v>810350</v>
      </c>
      <c r="U15" s="258">
        <v>818590</v>
      </c>
      <c r="V15" s="258">
        <v>815527</v>
      </c>
      <c r="W15" s="258">
        <f t="shared" si="0"/>
        <v>468236</v>
      </c>
    </row>
    <row r="16" spans="1:23" s="211" customFormat="1" ht="11.25">
      <c r="A16" s="257" t="s">
        <v>122</v>
      </c>
      <c r="B16" s="258">
        <v>2586216</v>
      </c>
      <c r="C16" s="258">
        <v>3340863</v>
      </c>
      <c r="D16" s="258">
        <v>3770049</v>
      </c>
      <c r="E16" s="258">
        <v>3988128</v>
      </c>
      <c r="F16" s="258">
        <v>3984585</v>
      </c>
      <c r="G16" s="258">
        <v>4128397</v>
      </c>
      <c r="H16" s="258">
        <v>4409144</v>
      </c>
      <c r="I16" s="258">
        <v>6449877</v>
      </c>
      <c r="J16" s="258">
        <v>6969404</v>
      </c>
      <c r="K16" s="258">
        <v>7347584</v>
      </c>
      <c r="L16" s="259">
        <v>7304906</v>
      </c>
      <c r="M16" s="259">
        <v>6826139</v>
      </c>
      <c r="N16" s="258">
        <v>6031938</v>
      </c>
      <c r="O16" s="258">
        <v>6611587</v>
      </c>
      <c r="P16" s="258">
        <v>7025656</v>
      </c>
      <c r="Q16" s="258">
        <v>7316180</v>
      </c>
      <c r="R16" s="258">
        <v>7687965</v>
      </c>
      <c r="S16" s="258"/>
      <c r="T16" s="258">
        <v>3988128</v>
      </c>
      <c r="U16" s="258">
        <v>6449877</v>
      </c>
      <c r="V16" s="258">
        <v>6826139</v>
      </c>
      <c r="W16" s="258">
        <f t="shared" si="0"/>
        <v>7316180</v>
      </c>
    </row>
    <row r="17" spans="1:23" s="211" customFormat="1" ht="11.25">
      <c r="A17" s="257" t="s">
        <v>123</v>
      </c>
      <c r="B17" s="258">
        <v>20370</v>
      </c>
      <c r="C17" s="258">
        <v>19796</v>
      </c>
      <c r="D17" s="258">
        <v>201859</v>
      </c>
      <c r="E17" s="258">
        <v>199030</v>
      </c>
      <c r="F17" s="258">
        <v>195467</v>
      </c>
      <c r="G17" s="258">
        <v>191223</v>
      </c>
      <c r="H17" s="258">
        <v>191948</v>
      </c>
      <c r="I17" s="258">
        <v>189084</v>
      </c>
      <c r="J17" s="258">
        <v>191090</v>
      </c>
      <c r="K17" s="258">
        <v>278391</v>
      </c>
      <c r="L17" s="259">
        <v>252813</v>
      </c>
      <c r="M17" s="259">
        <v>235283</v>
      </c>
      <c r="N17" s="258">
        <v>210751</v>
      </c>
      <c r="O17" s="258">
        <v>213440</v>
      </c>
      <c r="P17" s="258">
        <v>211031</v>
      </c>
      <c r="Q17" s="258">
        <v>203490</v>
      </c>
      <c r="R17" s="258">
        <v>201104</v>
      </c>
      <c r="S17" s="258"/>
      <c r="T17" s="258">
        <v>199030</v>
      </c>
      <c r="U17" s="258">
        <v>189084</v>
      </c>
      <c r="V17" s="258">
        <v>235283</v>
      </c>
      <c r="W17" s="258">
        <f t="shared" si="0"/>
        <v>203490</v>
      </c>
    </row>
    <row r="18" spans="1:23" s="178" customFormat="1" ht="11.25">
      <c r="A18" s="257" t="s">
        <v>124</v>
      </c>
      <c r="B18" s="258">
        <v>196804</v>
      </c>
      <c r="C18" s="258">
        <v>588640</v>
      </c>
      <c r="D18" s="258">
        <v>635647</v>
      </c>
      <c r="E18" s="258">
        <v>559703</v>
      </c>
      <c r="F18" s="258">
        <v>566584</v>
      </c>
      <c r="G18" s="258">
        <v>570866</v>
      </c>
      <c r="H18" s="258">
        <v>590702</v>
      </c>
      <c r="I18" s="258">
        <v>1189459</v>
      </c>
      <c r="J18" s="258">
        <v>1241588</v>
      </c>
      <c r="K18" s="258">
        <v>1283840</v>
      </c>
      <c r="L18" s="259">
        <v>1161434</v>
      </c>
      <c r="M18" s="259">
        <v>613668</v>
      </c>
      <c r="N18" s="258">
        <v>530080</v>
      </c>
      <c r="O18" s="258">
        <v>576704</v>
      </c>
      <c r="P18" s="258">
        <v>603140</v>
      </c>
      <c r="Q18" s="258">
        <v>556636</v>
      </c>
      <c r="R18" s="258">
        <v>572175</v>
      </c>
      <c r="S18" s="258"/>
      <c r="T18" s="258">
        <v>559703</v>
      </c>
      <c r="U18" s="258">
        <v>1189459</v>
      </c>
      <c r="V18" s="258">
        <v>613668</v>
      </c>
      <c r="W18" s="258">
        <f t="shared" si="0"/>
        <v>556636</v>
      </c>
    </row>
    <row r="19" spans="1:23" s="211" customFormat="1" ht="11.25">
      <c r="A19" s="260" t="s">
        <v>125</v>
      </c>
      <c r="B19" s="259">
        <v>123265</v>
      </c>
      <c r="C19" s="259">
        <v>130660</v>
      </c>
      <c r="D19" s="259">
        <v>121489</v>
      </c>
      <c r="E19" s="259">
        <v>110179</v>
      </c>
      <c r="F19" s="259">
        <v>103872</v>
      </c>
      <c r="G19" s="259">
        <v>31520</v>
      </c>
      <c r="H19" s="259">
        <v>33445</v>
      </c>
      <c r="I19" s="259">
        <v>40754</v>
      </c>
      <c r="J19" s="259">
        <v>52726</v>
      </c>
      <c r="K19" s="259">
        <v>59737</v>
      </c>
      <c r="L19" s="259">
        <v>74899</v>
      </c>
      <c r="M19" s="259">
        <v>33546</v>
      </c>
      <c r="N19" s="259">
        <v>34473</v>
      </c>
      <c r="O19" s="259">
        <v>28184</v>
      </c>
      <c r="P19" s="259">
        <v>36281</v>
      </c>
      <c r="Q19" s="259">
        <v>68457</v>
      </c>
      <c r="R19" s="259">
        <v>49112</v>
      </c>
      <c r="S19" s="259"/>
      <c r="T19" s="259">
        <v>110179</v>
      </c>
      <c r="U19" s="259">
        <v>40754</v>
      </c>
      <c r="V19" s="259">
        <v>33546</v>
      </c>
      <c r="W19" s="259">
        <f t="shared" si="0"/>
        <v>68457</v>
      </c>
    </row>
    <row r="20" spans="1:23" s="211" customFormat="1" ht="11.25">
      <c r="A20" s="257" t="s">
        <v>126</v>
      </c>
      <c r="B20" s="258"/>
      <c r="C20" s="258"/>
      <c r="D20" s="258"/>
      <c r="E20" s="258"/>
      <c r="F20" s="258">
        <v>114401</v>
      </c>
      <c r="G20" s="258"/>
      <c r="H20" s="258"/>
      <c r="I20" s="258"/>
      <c r="J20" s="258"/>
      <c r="K20" s="258"/>
      <c r="L20" s="259"/>
      <c r="M20" s="259">
        <v>194286</v>
      </c>
      <c r="N20" s="258"/>
      <c r="O20" s="258"/>
      <c r="P20" s="258"/>
      <c r="Q20" s="258"/>
      <c r="S20" s="258"/>
      <c r="T20" s="258"/>
      <c r="U20" s="258"/>
      <c r="V20" s="258">
        <v>194286</v>
      </c>
      <c r="W20" s="258"/>
    </row>
    <row r="21" spans="1:23" s="211" customFormat="1" ht="11.25">
      <c r="A21" s="260" t="s">
        <v>207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9"/>
      <c r="M21" s="259"/>
      <c r="N21" s="258"/>
      <c r="O21" s="258"/>
      <c r="P21" s="258"/>
      <c r="Q21" s="258">
        <v>12199</v>
      </c>
      <c r="R21" s="258">
        <v>25847</v>
      </c>
      <c r="S21" s="258"/>
      <c r="T21" s="258"/>
      <c r="U21" s="258"/>
      <c r="V21" s="258"/>
      <c r="W21" s="258">
        <f t="shared" si="0"/>
        <v>12199</v>
      </c>
    </row>
    <row r="22" spans="1:23" s="211" customFormat="1" ht="12" thickBot="1">
      <c r="A22" s="260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259"/>
      <c r="N22" s="258"/>
      <c r="O22" s="258"/>
      <c r="P22" s="258"/>
      <c r="Q22" s="258"/>
      <c r="R22" s="258"/>
      <c r="S22" s="258"/>
      <c r="T22" s="258"/>
      <c r="U22" s="258"/>
      <c r="V22" s="258"/>
      <c r="W22" s="258"/>
    </row>
    <row r="23" spans="1:23" s="211" customFormat="1" ht="12" thickBot="1">
      <c r="A23" s="175" t="s">
        <v>127</v>
      </c>
      <c r="B23" s="265">
        <v>6825039</v>
      </c>
      <c r="C23" s="265">
        <v>7374167</v>
      </c>
      <c r="D23" s="265">
        <v>8290093</v>
      </c>
      <c r="E23" s="265">
        <v>8716990</v>
      </c>
      <c r="F23" s="265">
        <v>9304547</v>
      </c>
      <c r="G23" s="265">
        <v>9411516</v>
      </c>
      <c r="H23" s="265">
        <v>10009135</v>
      </c>
      <c r="I23" s="265">
        <v>13075942</v>
      </c>
      <c r="J23" s="265">
        <v>14412634</v>
      </c>
      <c r="K23" s="265">
        <v>15112421</v>
      </c>
      <c r="L23" s="266">
        <v>16518715</v>
      </c>
      <c r="M23" s="266">
        <v>14064528</v>
      </c>
      <c r="N23" s="265">
        <v>11797205</v>
      </c>
      <c r="O23" s="265">
        <v>12339447</v>
      </c>
      <c r="P23" s="265">
        <v>12450146</v>
      </c>
      <c r="Q23" s="265">
        <v>12501944</v>
      </c>
      <c r="R23" s="265">
        <v>13028984</v>
      </c>
      <c r="S23" s="265"/>
      <c r="T23" s="265">
        <v>8716990</v>
      </c>
      <c r="U23" s="265">
        <v>13075942</v>
      </c>
      <c r="V23" s="265">
        <v>14064528</v>
      </c>
      <c r="W23" s="265">
        <f t="shared" si="0"/>
        <v>12501944</v>
      </c>
    </row>
    <row r="24" spans="1:23" s="207" customFormat="1" ht="11.25">
      <c r="A24" s="250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9"/>
      <c r="M24" s="259"/>
      <c r="N24" s="258"/>
      <c r="O24" s="258"/>
      <c r="P24" s="258"/>
      <c r="Q24" s="258"/>
      <c r="R24" s="258"/>
      <c r="S24" s="258"/>
      <c r="T24" s="258"/>
      <c r="U24" s="258"/>
      <c r="V24" s="258"/>
      <c r="W24" s="258"/>
    </row>
    <row r="25" spans="1:23" s="207" customFormat="1" ht="12" thickBot="1">
      <c r="A25" s="89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08"/>
      <c r="M25" s="108"/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23" s="225" customFormat="1" ht="12" thickBot="1">
      <c r="A26" s="175" t="s">
        <v>128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6"/>
      <c r="M26" s="266"/>
      <c r="N26" s="265"/>
      <c r="O26" s="265"/>
      <c r="P26" s="265"/>
      <c r="Q26" s="265"/>
      <c r="R26" s="265"/>
      <c r="S26" s="265"/>
      <c r="T26" s="265"/>
      <c r="U26" s="265"/>
      <c r="V26" s="265"/>
      <c r="W26" s="265"/>
    </row>
    <row r="27" spans="1:23" s="178" customFormat="1" ht="11.25">
      <c r="A27" s="251" t="s">
        <v>129</v>
      </c>
      <c r="B27" s="267">
        <v>539864</v>
      </c>
      <c r="C27" s="267">
        <v>892582</v>
      </c>
      <c r="D27" s="267">
        <v>1232463</v>
      </c>
      <c r="E27" s="267">
        <v>993451</v>
      </c>
      <c r="F27" s="267">
        <v>943016</v>
      </c>
      <c r="G27" s="267">
        <v>979897</v>
      </c>
      <c r="H27" s="267">
        <v>991515</v>
      </c>
      <c r="I27" s="267">
        <v>3002190</v>
      </c>
      <c r="J27" s="267">
        <v>3247665</v>
      </c>
      <c r="K27" s="267">
        <v>3516836</v>
      </c>
      <c r="L27" s="268">
        <v>3208070</v>
      </c>
      <c r="M27" s="268">
        <v>2980475</v>
      </c>
      <c r="N27" s="267">
        <v>2278646</v>
      </c>
      <c r="O27" s="267">
        <v>2264246</v>
      </c>
      <c r="P27" s="267">
        <v>1998424</v>
      </c>
      <c r="Q27" s="267">
        <v>1417212</v>
      </c>
      <c r="R27" s="267">
        <v>1533486</v>
      </c>
      <c r="S27" s="267"/>
      <c r="T27" s="267">
        <v>993451</v>
      </c>
      <c r="U27" s="267">
        <v>3002190</v>
      </c>
      <c r="V27" s="267">
        <v>2980475</v>
      </c>
      <c r="W27" s="267">
        <f t="shared" si="0"/>
        <v>1417212</v>
      </c>
    </row>
    <row r="28" spans="1:23" s="202" customFormat="1" ht="11.25">
      <c r="A28" s="257" t="s">
        <v>130</v>
      </c>
      <c r="B28" s="258">
        <v>510777</v>
      </c>
      <c r="C28" s="258">
        <v>692556</v>
      </c>
      <c r="D28" s="258">
        <v>977703</v>
      </c>
      <c r="E28" s="258">
        <v>664319</v>
      </c>
      <c r="F28" s="258">
        <v>718289</v>
      </c>
      <c r="G28" s="258">
        <v>830490</v>
      </c>
      <c r="H28" s="258">
        <v>859685</v>
      </c>
      <c r="I28" s="258">
        <v>1394934</v>
      </c>
      <c r="J28" s="258">
        <v>1220492</v>
      </c>
      <c r="K28" s="258">
        <v>1757393</v>
      </c>
      <c r="L28" s="259">
        <v>1723855</v>
      </c>
      <c r="M28" s="259">
        <v>1879213</v>
      </c>
      <c r="N28" s="258">
        <v>1162047</v>
      </c>
      <c r="O28" s="258">
        <v>1109279</v>
      </c>
      <c r="P28" s="258">
        <v>997412</v>
      </c>
      <c r="Q28" s="258">
        <v>841230</v>
      </c>
      <c r="R28" s="258">
        <v>962933</v>
      </c>
      <c r="S28" s="258"/>
      <c r="T28" s="258">
        <v>664319</v>
      </c>
      <c r="U28" s="258">
        <v>1394934</v>
      </c>
      <c r="V28" s="258">
        <v>1879213</v>
      </c>
      <c r="W28" s="258">
        <f t="shared" si="0"/>
        <v>841230</v>
      </c>
    </row>
    <row r="29" spans="1:23" s="178" customFormat="1" ht="12" customHeight="1">
      <c r="A29" s="257" t="s">
        <v>131</v>
      </c>
      <c r="B29" s="258"/>
      <c r="C29" s="258">
        <v>141800</v>
      </c>
      <c r="D29" s="258">
        <v>118663</v>
      </c>
      <c r="E29" s="258">
        <v>248782</v>
      </c>
      <c r="F29" s="258">
        <v>99333</v>
      </c>
      <c r="G29" s="258">
        <v>71841</v>
      </c>
      <c r="H29" s="258">
        <v>51565</v>
      </c>
      <c r="I29" s="258">
        <v>1536570</v>
      </c>
      <c r="J29" s="258">
        <v>1933609</v>
      </c>
      <c r="K29" s="258">
        <v>1607800</v>
      </c>
      <c r="L29" s="259">
        <v>1344975</v>
      </c>
      <c r="M29" s="259">
        <v>1079806</v>
      </c>
      <c r="N29" s="258">
        <v>1090067</v>
      </c>
      <c r="O29" s="258">
        <v>1126035</v>
      </c>
      <c r="P29" s="258">
        <v>957435</v>
      </c>
      <c r="Q29" s="258">
        <v>556563</v>
      </c>
      <c r="R29" s="258">
        <v>544279</v>
      </c>
      <c r="S29" s="258"/>
      <c r="T29" s="258">
        <v>248782</v>
      </c>
      <c r="U29" s="258">
        <v>1536570</v>
      </c>
      <c r="V29" s="258">
        <v>1079806</v>
      </c>
      <c r="W29" s="258">
        <f t="shared" si="0"/>
        <v>556563</v>
      </c>
    </row>
    <row r="30" spans="1:23" s="178" customFormat="1" ht="12" customHeight="1">
      <c r="A30" s="260" t="s">
        <v>132</v>
      </c>
      <c r="B30" s="259">
        <v>29087</v>
      </c>
      <c r="C30" s="259">
        <v>58226</v>
      </c>
      <c r="D30" s="259">
        <v>136097</v>
      </c>
      <c r="E30" s="259">
        <v>80350</v>
      </c>
      <c r="F30" s="259">
        <v>84382</v>
      </c>
      <c r="G30" s="259">
        <v>77566</v>
      </c>
      <c r="H30" s="259">
        <v>80265</v>
      </c>
      <c r="I30" s="259">
        <v>70686</v>
      </c>
      <c r="J30" s="259">
        <v>93564</v>
      </c>
      <c r="K30" s="259">
        <v>151643</v>
      </c>
      <c r="L30" s="259">
        <v>139240</v>
      </c>
      <c r="M30" s="259">
        <v>10497</v>
      </c>
      <c r="N30" s="259">
        <v>26532</v>
      </c>
      <c r="O30" s="259">
        <v>28932</v>
      </c>
      <c r="P30" s="259">
        <v>43577</v>
      </c>
      <c r="Q30" s="259">
        <v>19419</v>
      </c>
      <c r="R30" s="259">
        <v>26274</v>
      </c>
      <c r="S30" s="259"/>
      <c r="T30" s="259">
        <v>80350</v>
      </c>
      <c r="U30" s="259">
        <v>70686</v>
      </c>
      <c r="V30" s="259">
        <v>10497</v>
      </c>
      <c r="W30" s="259">
        <f t="shared" si="0"/>
        <v>19419</v>
      </c>
    </row>
    <row r="31" spans="1:23" s="178" customFormat="1" ht="11.25">
      <c r="A31" s="257" t="s">
        <v>133</v>
      </c>
      <c r="B31" s="258"/>
      <c r="C31" s="258"/>
      <c r="D31" s="258"/>
      <c r="E31" s="258"/>
      <c r="F31" s="258">
        <v>41012</v>
      </c>
      <c r="G31" s="258"/>
      <c r="H31" s="258"/>
      <c r="I31" s="258"/>
      <c r="J31" s="258"/>
      <c r="K31" s="258"/>
      <c r="L31" s="259"/>
      <c r="M31" s="259">
        <v>10959</v>
      </c>
      <c r="N31" s="258"/>
      <c r="O31" s="258"/>
      <c r="P31" s="258"/>
      <c r="Q31" s="258"/>
      <c r="R31" s="258"/>
      <c r="S31" s="258"/>
      <c r="T31" s="258"/>
      <c r="U31" s="258"/>
      <c r="V31" s="258">
        <v>10959</v>
      </c>
      <c r="W31" s="258"/>
    </row>
    <row r="32" spans="1:23" s="89" customFormat="1" ht="11.25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259"/>
      <c r="N32" s="258"/>
      <c r="O32" s="258"/>
      <c r="P32" s="258"/>
      <c r="Q32" s="258"/>
      <c r="R32" s="258"/>
      <c r="S32" s="258"/>
      <c r="T32" s="258"/>
      <c r="U32" s="258"/>
      <c r="V32" s="258"/>
      <c r="W32" s="258"/>
    </row>
    <row r="33" spans="1:23" s="89" customFormat="1" ht="11.25">
      <c r="A33" s="269" t="s">
        <v>134</v>
      </c>
      <c r="B33" s="270">
        <v>422541</v>
      </c>
      <c r="C33" s="270">
        <v>508217</v>
      </c>
      <c r="D33" s="270">
        <v>605459</v>
      </c>
      <c r="E33" s="270">
        <v>780672</v>
      </c>
      <c r="F33" s="270">
        <v>818923</v>
      </c>
      <c r="G33" s="270">
        <v>596533</v>
      </c>
      <c r="H33" s="270">
        <v>639978</v>
      </c>
      <c r="I33" s="270">
        <v>975408</v>
      </c>
      <c r="J33" s="270">
        <v>1025121</v>
      </c>
      <c r="K33" s="270">
        <v>938759</v>
      </c>
      <c r="L33" s="264">
        <v>2624513</v>
      </c>
      <c r="M33" s="264">
        <v>2360984</v>
      </c>
      <c r="N33" s="270">
        <v>2111011</v>
      </c>
      <c r="O33" s="270">
        <v>2149450</v>
      </c>
      <c r="P33" s="270">
        <v>2058700</v>
      </c>
      <c r="Q33" s="270">
        <v>2474864</v>
      </c>
      <c r="R33" s="270">
        <v>2580623</v>
      </c>
      <c r="S33" s="270"/>
      <c r="T33" s="270">
        <v>780672</v>
      </c>
      <c r="U33" s="270">
        <v>975408</v>
      </c>
      <c r="V33" s="270">
        <v>2360984</v>
      </c>
      <c r="W33" s="270">
        <f t="shared" si="0"/>
        <v>2474864</v>
      </c>
    </row>
    <row r="34" spans="1:23" s="89" customFormat="1" ht="11.25" customHeight="1" outlineLevel="1">
      <c r="A34" s="257" t="s">
        <v>135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>
        <v>0</v>
      </c>
      <c r="M34" s="259"/>
      <c r="N34" s="258"/>
      <c r="O34" s="258"/>
      <c r="S34" s="258"/>
      <c r="T34" s="258"/>
      <c r="U34" s="258"/>
      <c r="V34" s="258"/>
      <c r="W34" s="258"/>
    </row>
    <row r="35" spans="1:23" s="89" customFormat="1" ht="11.25">
      <c r="A35" s="257" t="s">
        <v>136</v>
      </c>
      <c r="B35" s="258"/>
      <c r="C35" s="258">
        <v>16796</v>
      </c>
      <c r="D35" s="258">
        <v>13665</v>
      </c>
      <c r="E35" s="258">
        <v>48153</v>
      </c>
      <c r="F35" s="258">
        <v>50523</v>
      </c>
      <c r="G35" s="258">
        <v>19226</v>
      </c>
      <c r="H35" s="258">
        <v>19452</v>
      </c>
      <c r="I35" s="258">
        <v>73225</v>
      </c>
      <c r="J35" s="258">
        <v>170148</v>
      </c>
      <c r="K35" s="258">
        <v>77464</v>
      </c>
      <c r="L35" s="259">
        <v>1991941</v>
      </c>
      <c r="M35" s="259">
        <v>1929772</v>
      </c>
      <c r="N35" s="261">
        <v>1709451</v>
      </c>
      <c r="O35" s="261">
        <v>1668359</v>
      </c>
      <c r="P35" s="259">
        <v>1571184</v>
      </c>
      <c r="Q35" s="259">
        <v>1938652</v>
      </c>
      <c r="R35" s="259">
        <v>1991906</v>
      </c>
      <c r="S35" s="258"/>
      <c r="T35" s="258">
        <v>48153</v>
      </c>
      <c r="U35" s="258">
        <v>73225</v>
      </c>
      <c r="V35" s="258">
        <v>1929772</v>
      </c>
      <c r="W35" s="258">
        <f t="shared" si="0"/>
        <v>1938652</v>
      </c>
    </row>
    <row r="36" spans="1:23" s="89" customFormat="1" ht="11.25">
      <c r="A36" s="260" t="s">
        <v>137</v>
      </c>
      <c r="B36" s="259">
        <v>311969</v>
      </c>
      <c r="C36" s="259">
        <v>421755</v>
      </c>
      <c r="D36" s="259">
        <v>536765</v>
      </c>
      <c r="E36" s="259">
        <v>537647</v>
      </c>
      <c r="F36" s="259">
        <v>552396</v>
      </c>
      <c r="G36" s="259">
        <v>563659</v>
      </c>
      <c r="H36" s="259">
        <v>592817</v>
      </c>
      <c r="I36" s="259">
        <v>585567</v>
      </c>
      <c r="J36" s="259">
        <v>538457</v>
      </c>
      <c r="K36" s="259">
        <v>551728</v>
      </c>
      <c r="L36" s="259">
        <v>509234</v>
      </c>
      <c r="M36" s="259">
        <v>296875</v>
      </c>
      <c r="N36" s="261">
        <v>288402</v>
      </c>
      <c r="O36" s="261">
        <v>358410</v>
      </c>
      <c r="P36" s="258">
        <v>371289</v>
      </c>
      <c r="Q36" s="258">
        <v>396306</v>
      </c>
      <c r="R36" s="258">
        <v>408873</v>
      </c>
      <c r="T36" s="259">
        <v>537647</v>
      </c>
      <c r="U36" s="259">
        <v>585567</v>
      </c>
      <c r="V36" s="259">
        <v>296875</v>
      </c>
      <c r="W36" s="259">
        <f t="shared" si="0"/>
        <v>396306</v>
      </c>
    </row>
    <row r="37" spans="1:23" s="89" customFormat="1" ht="11.25">
      <c r="A37" s="260" t="s">
        <v>138</v>
      </c>
      <c r="B37" s="259">
        <v>110572</v>
      </c>
      <c r="C37" s="259">
        <v>69666</v>
      </c>
      <c r="D37" s="259">
        <v>55029</v>
      </c>
      <c r="E37" s="259">
        <v>194872</v>
      </c>
      <c r="F37" s="259">
        <v>40609</v>
      </c>
      <c r="G37" s="259">
        <v>13648</v>
      </c>
      <c r="H37" s="259">
        <v>27709</v>
      </c>
      <c r="I37" s="259">
        <v>316616</v>
      </c>
      <c r="J37" s="259">
        <v>316516</v>
      </c>
      <c r="K37" s="259">
        <v>309567</v>
      </c>
      <c r="L37" s="259">
        <v>123338</v>
      </c>
      <c r="M37" s="259">
        <v>128944</v>
      </c>
      <c r="N37" s="261">
        <v>113158</v>
      </c>
      <c r="O37" s="261">
        <v>122681</v>
      </c>
      <c r="P37" s="259">
        <v>116227</v>
      </c>
      <c r="Q37" s="259">
        <v>139906</v>
      </c>
      <c r="R37" s="259">
        <v>179844</v>
      </c>
      <c r="S37" s="259"/>
      <c r="T37" s="259">
        <v>194872</v>
      </c>
      <c r="U37" s="259">
        <v>316616</v>
      </c>
      <c r="V37" s="259">
        <v>128944</v>
      </c>
      <c r="W37" s="259">
        <f t="shared" si="0"/>
        <v>139906</v>
      </c>
    </row>
    <row r="38" spans="1:23" s="178" customFormat="1" ht="11.25">
      <c r="A38" s="257" t="s">
        <v>139</v>
      </c>
      <c r="B38" s="258"/>
      <c r="C38" s="258"/>
      <c r="D38" s="258"/>
      <c r="E38" s="258"/>
      <c r="F38" s="258">
        <v>175395</v>
      </c>
      <c r="G38" s="258"/>
      <c r="H38" s="258"/>
      <c r="I38" s="258"/>
      <c r="J38" s="258"/>
      <c r="K38" s="258"/>
      <c r="L38" s="259"/>
      <c r="M38" s="259">
        <v>5393</v>
      </c>
      <c r="N38" s="258"/>
      <c r="O38" s="258"/>
      <c r="P38" s="258"/>
      <c r="Q38" s="258"/>
      <c r="R38" s="258"/>
      <c r="S38" s="258"/>
      <c r="T38" s="258"/>
      <c r="U38" s="258"/>
      <c r="V38" s="258">
        <v>5393</v>
      </c>
      <c r="W38" s="258"/>
    </row>
    <row r="39" spans="1:23" s="178" customFormat="1" ht="11.25">
      <c r="A39" s="250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9"/>
      <c r="M39" s="259"/>
      <c r="N39" s="258"/>
      <c r="O39" s="258"/>
      <c r="P39" s="258"/>
      <c r="Q39" s="258"/>
      <c r="R39" s="258"/>
      <c r="S39" s="258"/>
      <c r="T39" s="258"/>
      <c r="U39" s="258"/>
      <c r="V39" s="258"/>
      <c r="W39" s="258"/>
    </row>
    <row r="40" spans="1:23" s="178" customFormat="1" ht="11.25">
      <c r="A40" s="271" t="s">
        <v>140</v>
      </c>
      <c r="B40" s="272">
        <v>962405</v>
      </c>
      <c r="C40" s="272">
        <v>1400799</v>
      </c>
      <c r="D40" s="272">
        <v>1837922</v>
      </c>
      <c r="E40" s="272">
        <v>1774123</v>
      </c>
      <c r="F40" s="272">
        <v>1761939</v>
      </c>
      <c r="G40" s="272">
        <v>1576430</v>
      </c>
      <c r="H40" s="272">
        <v>1631493</v>
      </c>
      <c r="I40" s="272">
        <v>3977598</v>
      </c>
      <c r="J40" s="272">
        <v>4272786</v>
      </c>
      <c r="K40" s="272">
        <v>4455595</v>
      </c>
      <c r="L40" s="273">
        <v>5832583</v>
      </c>
      <c r="M40" s="273">
        <v>5341459</v>
      </c>
      <c r="N40" s="272">
        <v>4389657</v>
      </c>
      <c r="O40" s="272">
        <v>4413696</v>
      </c>
      <c r="P40" s="272">
        <v>4057124</v>
      </c>
      <c r="Q40" s="272">
        <v>3892076</v>
      </c>
      <c r="R40" s="272">
        <v>4114109</v>
      </c>
      <c r="S40" s="272"/>
      <c r="T40" s="272">
        <v>1774123</v>
      </c>
      <c r="U40" s="272">
        <v>3977598</v>
      </c>
      <c r="V40" s="272">
        <v>5341459</v>
      </c>
      <c r="W40" s="272">
        <f t="shared" si="0"/>
        <v>3892076</v>
      </c>
    </row>
    <row r="41" spans="1:23" s="178" customFormat="1" ht="11.25">
      <c r="A41" s="250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9"/>
      <c r="M41" s="259"/>
      <c r="N41" s="258"/>
      <c r="O41" s="258"/>
      <c r="P41" s="258"/>
      <c r="Q41" s="258"/>
      <c r="R41" s="258"/>
      <c r="S41" s="258"/>
      <c r="T41" s="258"/>
      <c r="U41" s="258"/>
      <c r="V41" s="258"/>
      <c r="W41" s="258"/>
    </row>
    <row r="42" spans="1:23" s="178" customFormat="1" ht="11.25">
      <c r="A42" s="274" t="s">
        <v>8</v>
      </c>
      <c r="B42" s="273">
        <v>113111</v>
      </c>
      <c r="C42" s="273">
        <v>125764</v>
      </c>
      <c r="D42" s="273">
        <v>128942</v>
      </c>
      <c r="E42" s="273">
        <v>133425</v>
      </c>
      <c r="F42" s="273">
        <v>136264</v>
      </c>
      <c r="G42" s="273">
        <v>108921</v>
      </c>
      <c r="H42" s="273">
        <v>119236</v>
      </c>
      <c r="I42" s="273">
        <v>106813</v>
      </c>
      <c r="J42" s="273">
        <v>94094</v>
      </c>
      <c r="K42" s="273">
        <v>52706</v>
      </c>
      <c r="L42" s="273">
        <v>140262</v>
      </c>
      <c r="M42" s="273">
        <v>33100</v>
      </c>
      <c r="N42" s="273">
        <v>-64412</v>
      </c>
      <c r="O42" s="273">
        <v>-70908</v>
      </c>
      <c r="P42" s="273">
        <v>-89498</v>
      </c>
      <c r="Q42" s="273">
        <v>-108334</v>
      </c>
      <c r="R42" s="273">
        <v>-135617</v>
      </c>
      <c r="S42" s="273"/>
      <c r="T42" s="273">
        <v>133425</v>
      </c>
      <c r="U42" s="273">
        <v>106813</v>
      </c>
      <c r="V42" s="273">
        <v>33100</v>
      </c>
      <c r="W42" s="273">
        <f t="shared" si="0"/>
        <v>-108334</v>
      </c>
    </row>
    <row r="43" spans="1:23" s="178" customFormat="1" ht="11.25">
      <c r="A43" s="269" t="s">
        <v>141</v>
      </c>
      <c r="B43" s="270">
        <v>5749523</v>
      </c>
      <c r="C43" s="270">
        <v>5847604</v>
      </c>
      <c r="D43" s="270">
        <v>6323229</v>
      </c>
      <c r="E43" s="270">
        <v>6809442</v>
      </c>
      <c r="F43" s="270">
        <v>7406344</v>
      </c>
      <c r="G43" s="270">
        <v>7726165</v>
      </c>
      <c r="H43" s="270">
        <v>8258406</v>
      </c>
      <c r="I43" s="270">
        <v>8991531</v>
      </c>
      <c r="J43" s="270">
        <v>10045754</v>
      </c>
      <c r="K43" s="270">
        <v>10604120</v>
      </c>
      <c r="L43" s="264">
        <v>10545870</v>
      </c>
      <c r="M43" s="264">
        <v>8689969</v>
      </c>
      <c r="N43" s="270">
        <v>7471960</v>
      </c>
      <c r="O43" s="270">
        <v>7996659</v>
      </c>
      <c r="P43" s="270">
        <v>8482520</v>
      </c>
      <c r="Q43" s="270">
        <v>8718202</v>
      </c>
      <c r="R43" s="270">
        <v>9050492</v>
      </c>
      <c r="S43" s="270"/>
      <c r="T43" s="270">
        <v>6809442</v>
      </c>
      <c r="U43" s="270">
        <v>8991531</v>
      </c>
      <c r="V43" s="270">
        <v>8689969</v>
      </c>
      <c r="W43" s="270">
        <f t="shared" si="0"/>
        <v>8718202</v>
      </c>
    </row>
    <row r="44" spans="1:23" s="178" customFormat="1" ht="11.25">
      <c r="A44" s="260" t="s">
        <v>142</v>
      </c>
      <c r="B44" s="259">
        <v>221173</v>
      </c>
      <c r="C44" s="259">
        <v>221173</v>
      </c>
      <c r="D44" s="259">
        <v>221173</v>
      </c>
      <c r="E44" s="259">
        <v>221173</v>
      </c>
      <c r="F44" s="259">
        <v>221173</v>
      </c>
      <c r="G44" s="259">
        <v>221173</v>
      </c>
      <c r="H44" s="259">
        <v>221173</v>
      </c>
      <c r="I44" s="259">
        <v>221173</v>
      </c>
      <c r="J44" s="259">
        <v>221173</v>
      </c>
      <c r="K44" s="259">
        <v>221173</v>
      </c>
      <c r="L44" s="259">
        <v>221173</v>
      </c>
      <c r="M44" s="259">
        <v>221173</v>
      </c>
      <c r="N44" s="259">
        <v>221173</v>
      </c>
      <c r="O44" s="259">
        <v>221173</v>
      </c>
      <c r="P44" s="259">
        <v>221173</v>
      </c>
      <c r="Q44" s="259">
        <v>221173</v>
      </c>
      <c r="R44" s="259">
        <v>221173</v>
      </c>
      <c r="S44" s="259"/>
      <c r="T44" s="259">
        <v>221173</v>
      </c>
      <c r="U44" s="259">
        <v>221173</v>
      </c>
      <c r="V44" s="259">
        <v>221173</v>
      </c>
      <c r="W44" s="259">
        <f t="shared" si="0"/>
        <v>221173</v>
      </c>
    </row>
    <row r="45" spans="1:23" s="178" customFormat="1" ht="11.25">
      <c r="A45" s="260" t="s">
        <v>143</v>
      </c>
      <c r="B45" s="259">
        <v>10267</v>
      </c>
      <c r="C45" s="259">
        <v>10267</v>
      </c>
      <c r="D45" s="259">
        <v>10267</v>
      </c>
      <c r="E45" s="259">
        <v>10267</v>
      </c>
      <c r="F45" s="259">
        <v>10267</v>
      </c>
      <c r="G45" s="259">
        <v>10267</v>
      </c>
      <c r="H45" s="259">
        <v>10267</v>
      </c>
      <c r="I45" s="259">
        <v>10267</v>
      </c>
      <c r="J45" s="259">
        <v>10267</v>
      </c>
      <c r="K45" s="259">
        <v>10267</v>
      </c>
      <c r="L45" s="259">
        <v>10267</v>
      </c>
      <c r="M45" s="259">
        <v>10267</v>
      </c>
      <c r="N45" s="259">
        <v>10267</v>
      </c>
      <c r="O45" s="259">
        <v>10267</v>
      </c>
      <c r="P45" s="259">
        <v>10267</v>
      </c>
      <c r="Q45" s="259">
        <v>10267</v>
      </c>
      <c r="R45" s="259">
        <v>10267</v>
      </c>
      <c r="S45" s="259"/>
      <c r="T45" s="259">
        <v>10267</v>
      </c>
      <c r="U45" s="259">
        <v>10267</v>
      </c>
      <c r="V45" s="259">
        <v>10267</v>
      </c>
      <c r="W45" s="259">
        <f t="shared" si="0"/>
        <v>10267</v>
      </c>
    </row>
    <row r="46" spans="1:23" s="178" customFormat="1" ht="11.25">
      <c r="A46" s="260" t="s">
        <v>144</v>
      </c>
      <c r="B46" s="259">
        <v>1812</v>
      </c>
      <c r="C46" s="259">
        <v>1812</v>
      </c>
      <c r="D46" s="259">
        <v>1812</v>
      </c>
      <c r="E46" s="259">
        <v>1812</v>
      </c>
      <c r="F46" s="259">
        <v>52395</v>
      </c>
      <c r="G46" s="259">
        <v>52395</v>
      </c>
      <c r="H46" s="259">
        <v>52395</v>
      </c>
      <c r="I46" s="259">
        <v>52395</v>
      </c>
      <c r="J46" s="259">
        <v>52395</v>
      </c>
      <c r="K46" s="259">
        <v>52395</v>
      </c>
      <c r="L46" s="259">
        <v>52395</v>
      </c>
      <c r="M46" s="259">
        <v>52395</v>
      </c>
      <c r="N46" s="259">
        <v>137740</v>
      </c>
      <c r="O46" s="259">
        <v>117896</v>
      </c>
      <c r="P46" s="259">
        <v>112450</v>
      </c>
      <c r="Q46" s="259">
        <v>112450</v>
      </c>
      <c r="R46" s="259">
        <v>112450</v>
      </c>
      <c r="S46" s="259"/>
      <c r="T46" s="259">
        <v>1812</v>
      </c>
      <c r="U46" s="259">
        <v>52395</v>
      </c>
      <c r="V46" s="259">
        <v>52395</v>
      </c>
      <c r="W46" s="259">
        <f t="shared" si="0"/>
        <v>112450</v>
      </c>
    </row>
    <row r="47" spans="1:23" s="178" customFormat="1" ht="11.25">
      <c r="A47" s="260" t="s">
        <v>145</v>
      </c>
      <c r="B47" s="259">
        <v>265274</v>
      </c>
      <c r="C47" s="259">
        <v>414254</v>
      </c>
      <c r="D47" s="259">
        <v>485017</v>
      </c>
      <c r="E47" s="259">
        <v>589986</v>
      </c>
      <c r="F47" s="259">
        <v>679688</v>
      </c>
      <c r="G47" s="259">
        <v>738341</v>
      </c>
      <c r="H47" s="259">
        <v>1038272</v>
      </c>
      <c r="I47" s="259">
        <v>1181546</v>
      </c>
      <c r="J47" s="259">
        <v>1618045</v>
      </c>
      <c r="K47" s="259">
        <v>1640859</v>
      </c>
      <c r="L47" s="259">
        <v>825394</v>
      </c>
      <c r="M47" s="259">
        <v>-549879</v>
      </c>
      <c r="N47" s="259">
        <v>-1659412</v>
      </c>
      <c r="O47" s="259">
        <v>-1065769</v>
      </c>
      <c r="P47" s="259">
        <v>-738260</v>
      </c>
      <c r="Q47" s="259">
        <v>-796756</v>
      </c>
      <c r="R47" s="259">
        <v>-596017</v>
      </c>
      <c r="S47" s="259"/>
      <c r="T47" s="259">
        <v>589986</v>
      </c>
      <c r="U47" s="259">
        <v>1181546</v>
      </c>
      <c r="V47" s="259">
        <v>-549879</v>
      </c>
      <c r="W47" s="259">
        <f t="shared" si="0"/>
        <v>-796756</v>
      </c>
    </row>
    <row r="48" spans="1:23" s="178" customFormat="1" ht="11.25">
      <c r="A48" s="257" t="s">
        <v>146</v>
      </c>
      <c r="B48" s="258">
        <v>5250997</v>
      </c>
      <c r="C48" s="258">
        <v>5200098</v>
      </c>
      <c r="D48" s="258">
        <v>5604960</v>
      </c>
      <c r="E48" s="258">
        <v>5986204</v>
      </c>
      <c r="F48" s="258">
        <v>6442821</v>
      </c>
      <c r="G48" s="258">
        <v>6703989</v>
      </c>
      <c r="H48" s="258">
        <v>6936299</v>
      </c>
      <c r="I48" s="258">
        <v>7526150</v>
      </c>
      <c r="J48" s="258">
        <v>8143874</v>
      </c>
      <c r="K48" s="258">
        <v>8679426</v>
      </c>
      <c r="L48" s="259">
        <v>9436641</v>
      </c>
      <c r="M48" s="259">
        <v>8956013</v>
      </c>
      <c r="N48" s="258">
        <v>8762192</v>
      </c>
      <c r="O48" s="258">
        <v>8713092</v>
      </c>
      <c r="P48" s="258">
        <v>8876890</v>
      </c>
      <c r="Q48" s="258">
        <v>9171068</v>
      </c>
      <c r="R48" s="258">
        <v>9302619</v>
      </c>
      <c r="S48" s="258"/>
      <c r="T48" s="258">
        <v>5986204</v>
      </c>
      <c r="U48" s="258">
        <v>7526150</v>
      </c>
      <c r="V48" s="258">
        <v>8956013</v>
      </c>
      <c r="W48" s="258">
        <f t="shared" si="0"/>
        <v>9171068</v>
      </c>
    </row>
    <row r="49" spans="1:23" s="178" customFormat="1" ht="12" thickBot="1">
      <c r="A49" s="275"/>
      <c r="B49" s="276">
        <v>5749523</v>
      </c>
      <c r="C49" s="276">
        <v>5847604</v>
      </c>
      <c r="D49" s="276">
        <v>6323229</v>
      </c>
      <c r="E49" s="276">
        <v>6809442</v>
      </c>
      <c r="F49" s="276">
        <v>7406344</v>
      </c>
      <c r="G49" s="276">
        <v>7726165</v>
      </c>
      <c r="H49" s="276">
        <v>8258406</v>
      </c>
      <c r="I49" s="276">
        <v>8991531</v>
      </c>
      <c r="J49" s="267"/>
      <c r="K49" s="267"/>
      <c r="L49" s="268"/>
      <c r="M49" s="268"/>
      <c r="N49" s="267"/>
      <c r="O49" s="267"/>
      <c r="P49" s="267"/>
      <c r="Q49" s="267"/>
      <c r="R49" s="267"/>
      <c r="S49" s="267"/>
      <c r="T49" s="276">
        <v>6809442</v>
      </c>
      <c r="U49" s="276">
        <v>8991531</v>
      </c>
      <c r="V49" s="276"/>
      <c r="W49" s="276"/>
    </row>
    <row r="50" spans="1:23" s="178" customFormat="1" ht="12" thickBot="1">
      <c r="A50" s="175" t="s">
        <v>147</v>
      </c>
      <c r="B50" s="265">
        <v>6825039</v>
      </c>
      <c r="C50" s="265">
        <v>7374167</v>
      </c>
      <c r="D50" s="265">
        <v>8290093</v>
      </c>
      <c r="E50" s="265">
        <v>8716990</v>
      </c>
      <c r="F50" s="265">
        <v>9304547</v>
      </c>
      <c r="G50" s="265">
        <v>9411516</v>
      </c>
      <c r="H50" s="265">
        <v>10009135</v>
      </c>
      <c r="I50" s="265">
        <v>13075942</v>
      </c>
      <c r="J50" s="265">
        <v>14412634</v>
      </c>
      <c r="K50" s="265">
        <v>15112421</v>
      </c>
      <c r="L50" s="266">
        <v>16518715</v>
      </c>
      <c r="M50" s="266">
        <v>14064528</v>
      </c>
      <c r="N50" s="265">
        <v>11797205</v>
      </c>
      <c r="O50" s="265">
        <v>12339447</v>
      </c>
      <c r="P50" s="265">
        <v>12450146</v>
      </c>
      <c r="Q50" s="265">
        <v>12501944</v>
      </c>
      <c r="R50" s="265">
        <v>13028984</v>
      </c>
      <c r="S50" s="265"/>
      <c r="T50" s="265">
        <v>8716990</v>
      </c>
      <c r="U50" s="265">
        <v>13075942</v>
      </c>
      <c r="V50" s="265">
        <v>14064528</v>
      </c>
      <c r="W50" s="265">
        <f t="shared" si="0"/>
        <v>12501944</v>
      </c>
    </row>
    <row r="51" spans="1:23" s="178" customFormat="1" ht="11.25"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277"/>
    </row>
    <row r="52" spans="1:23" s="178" customFormat="1" ht="12" thickBot="1"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8"/>
      <c r="M52" s="278"/>
      <c r="N52" s="277"/>
      <c r="O52" s="277"/>
      <c r="P52" s="277"/>
      <c r="Q52" s="277"/>
      <c r="R52" s="277"/>
      <c r="S52" s="277"/>
      <c r="T52" s="277"/>
      <c r="U52" s="277"/>
      <c r="V52" s="277"/>
      <c r="W52" s="277"/>
    </row>
    <row r="53" spans="1:23" s="178" customFormat="1" ht="12" thickBot="1">
      <c r="A53" s="175" t="s">
        <v>18</v>
      </c>
      <c r="B53" s="265">
        <v>3880447</v>
      </c>
      <c r="C53" s="265">
        <v>5147340</v>
      </c>
      <c r="D53" s="265">
        <v>5725566</v>
      </c>
      <c r="E53" s="265">
        <v>7074975</v>
      </c>
      <c r="F53" s="265">
        <v>7309879</v>
      </c>
      <c r="G53" s="265">
        <v>7004546</v>
      </c>
      <c r="H53" s="265">
        <v>7508601</v>
      </c>
      <c r="I53" s="265">
        <v>9985603</v>
      </c>
      <c r="J53" s="265">
        <v>11423825</v>
      </c>
      <c r="K53" s="265">
        <f>K43+K42+K36+K35+K29-K5-K6</f>
        <v>11387663</v>
      </c>
      <c r="L53" s="266">
        <v>11782765</v>
      </c>
      <c r="M53" s="266">
        <v>9861444</v>
      </c>
      <c r="N53" s="265">
        <f>N43+N42+N36+N35+N29-N5-N6</f>
        <v>8611022</v>
      </c>
      <c r="O53" s="265">
        <f>O43+O42+O36+O35+O29-O5-O6</f>
        <v>9020702</v>
      </c>
      <c r="P53" s="265">
        <f>P43+P42+P36+P35+P29-P5-P6</f>
        <v>9524897</v>
      </c>
      <c r="Q53" s="265">
        <f>Q43+Q42+Q36+Q35+Q29-Q5-Q6</f>
        <v>9802431</v>
      </c>
      <c r="R53" s="265">
        <f>R43+R42+R36+R35+R29-R5-R6</f>
        <v>10278407</v>
      </c>
      <c r="S53" s="265"/>
      <c r="T53" s="265">
        <v>7074975</v>
      </c>
      <c r="U53" s="265">
        <v>9985603</v>
      </c>
      <c r="V53" s="265">
        <v>9861444</v>
      </c>
      <c r="W53" s="265">
        <f t="shared" si="0"/>
        <v>9802431</v>
      </c>
    </row>
    <row r="54" spans="1:23" s="178" customFormat="1" ht="12" thickBot="1">
      <c r="A54" s="175" t="s">
        <v>10</v>
      </c>
      <c r="B54" s="265">
        <v>-2294156</v>
      </c>
      <c r="C54" s="265">
        <v>-1247783</v>
      </c>
      <c r="D54" s="265">
        <v>-1263370</v>
      </c>
      <c r="E54" s="265">
        <v>-405539</v>
      </c>
      <c r="F54" s="265">
        <v>-785125</v>
      </c>
      <c r="G54" s="265">
        <v>-1394199</v>
      </c>
      <c r="H54" s="265">
        <v>-1461858</v>
      </c>
      <c r="I54" s="265">
        <v>301692</v>
      </c>
      <c r="J54" s="265">
        <v>745520</v>
      </c>
      <c r="K54" s="265">
        <v>179109</v>
      </c>
      <c r="L54" s="266">
        <v>587399</v>
      </c>
      <c r="M54" s="266">
        <v>841500</v>
      </c>
      <c r="N54" s="265">
        <v>915072</v>
      </c>
      <c r="O54" s="265">
        <v>736541</v>
      </c>
      <c r="P54" s="265">
        <v>760586</v>
      </c>
      <c r="Q54" s="265">
        <v>796257</v>
      </c>
      <c r="R54" s="265">
        <v>954659</v>
      </c>
      <c r="S54" s="265"/>
      <c r="T54" s="265">
        <v>-405539</v>
      </c>
      <c r="U54" s="265">
        <v>301692</v>
      </c>
      <c r="V54" s="265">
        <v>841500</v>
      </c>
      <c r="W54" s="265">
        <f t="shared" si="0"/>
        <v>796257</v>
      </c>
    </row>
    <row r="55" spans="1:23" s="178" customFormat="1" ht="11.25">
      <c r="B55" s="201"/>
      <c r="C55" s="182"/>
      <c r="D55" s="182"/>
      <c r="E55" s="182"/>
      <c r="F55" s="182"/>
      <c r="G55" s="89"/>
      <c r="H55" s="89"/>
      <c r="I55" s="89"/>
      <c r="J55" s="182"/>
      <c r="K55" s="182"/>
      <c r="L55" s="279"/>
      <c r="M55" s="279"/>
      <c r="N55" s="182"/>
      <c r="O55" s="182"/>
      <c r="P55" s="182"/>
      <c r="Q55" s="182"/>
      <c r="R55" s="182"/>
      <c r="S55" s="182"/>
      <c r="T55" s="89"/>
    </row>
    <row r="56" spans="1:23" s="178" customFormat="1" ht="11.25">
      <c r="B56" s="280"/>
      <c r="C56" s="182"/>
      <c r="D56" s="182"/>
      <c r="E56" s="182"/>
      <c r="F56" s="182"/>
      <c r="G56" s="89"/>
      <c r="H56" s="89"/>
      <c r="I56" s="89"/>
      <c r="J56" s="182"/>
      <c r="K56" s="182"/>
      <c r="L56" s="279"/>
      <c r="M56" s="281"/>
      <c r="N56" s="182"/>
      <c r="O56" s="182"/>
      <c r="P56" s="182"/>
      <c r="Q56" s="182"/>
      <c r="R56" s="182"/>
      <c r="S56" s="182"/>
      <c r="T56" s="89"/>
    </row>
    <row r="57" spans="1:23" s="178" customFormat="1" ht="11.25">
      <c r="B57" s="201"/>
      <c r="C57" s="182"/>
      <c r="D57" s="182"/>
      <c r="E57" s="182"/>
      <c r="F57" s="182"/>
      <c r="G57" s="89"/>
      <c r="H57" s="89"/>
      <c r="I57" s="89"/>
      <c r="J57" s="182"/>
      <c r="K57" s="182"/>
      <c r="L57" s="279"/>
      <c r="M57" s="279"/>
      <c r="N57" s="182"/>
      <c r="O57" s="182"/>
      <c r="P57" s="182"/>
      <c r="Q57" s="182"/>
      <c r="R57" s="182"/>
      <c r="S57" s="182"/>
      <c r="T57" s="89"/>
    </row>
    <row r="58" spans="1:23" s="178" customFormat="1" ht="11.25">
      <c r="B58" s="201"/>
      <c r="C58" s="182"/>
      <c r="D58" s="182"/>
      <c r="E58" s="182"/>
      <c r="F58" s="182"/>
      <c r="G58" s="89"/>
      <c r="H58" s="89"/>
      <c r="I58" s="89"/>
      <c r="J58" s="182"/>
      <c r="K58" s="182"/>
      <c r="L58" s="279"/>
      <c r="M58" s="279"/>
      <c r="N58" s="182"/>
      <c r="O58" s="182"/>
      <c r="P58" s="182"/>
      <c r="Q58" s="182"/>
      <c r="R58" s="182"/>
      <c r="S58" s="182"/>
      <c r="T58" s="89"/>
    </row>
    <row r="59" spans="1:23" s="178" customFormat="1" ht="11.25">
      <c r="B59" s="201"/>
      <c r="C59" s="182"/>
      <c r="D59" s="182"/>
      <c r="E59" s="182"/>
      <c r="F59" s="182"/>
      <c r="G59" s="89"/>
      <c r="H59" s="89"/>
      <c r="I59" s="89"/>
      <c r="J59" s="182"/>
      <c r="K59" s="182"/>
      <c r="L59" s="279"/>
      <c r="M59" s="279"/>
      <c r="N59" s="182"/>
      <c r="O59" s="182"/>
      <c r="P59" s="182"/>
      <c r="Q59" s="182"/>
      <c r="R59" s="182"/>
      <c r="S59" s="182"/>
      <c r="T59" s="89"/>
    </row>
    <row r="60" spans="1:23" s="178" customFormat="1" ht="11.25">
      <c r="B60" s="201"/>
      <c r="C60" s="182"/>
      <c r="D60" s="182"/>
      <c r="E60" s="182"/>
      <c r="F60" s="182"/>
      <c r="G60" s="89"/>
      <c r="H60" s="89"/>
      <c r="I60" s="89"/>
      <c r="J60" s="182"/>
      <c r="K60" s="182"/>
      <c r="L60" s="279"/>
      <c r="M60" s="279"/>
      <c r="N60" s="182"/>
      <c r="O60" s="182"/>
      <c r="P60" s="182"/>
      <c r="Q60" s="182"/>
      <c r="R60" s="182"/>
      <c r="S60" s="182"/>
      <c r="T60" s="89"/>
    </row>
    <row r="61" spans="1:23" s="178" customFormat="1" ht="11.25">
      <c r="A61" s="89"/>
      <c r="B61" s="182"/>
      <c r="C61" s="182"/>
      <c r="D61" s="182"/>
      <c r="E61" s="182"/>
      <c r="F61" s="182"/>
      <c r="G61" s="89"/>
      <c r="H61" s="89"/>
      <c r="I61" s="89"/>
      <c r="J61" s="182"/>
      <c r="K61" s="182"/>
      <c r="L61" s="279"/>
      <c r="M61" s="279"/>
      <c r="N61" s="182"/>
      <c r="O61" s="182"/>
      <c r="P61" s="182"/>
      <c r="Q61" s="182"/>
      <c r="R61" s="182"/>
      <c r="S61" s="182"/>
      <c r="T61" s="89"/>
    </row>
    <row r="62" spans="1:23" s="178" customFormat="1" ht="11.25">
      <c r="A62" s="89"/>
      <c r="B62" s="182"/>
      <c r="C62" s="182"/>
      <c r="D62" s="182"/>
      <c r="E62" s="182"/>
      <c r="F62" s="182"/>
      <c r="G62" s="89"/>
      <c r="H62" s="89"/>
      <c r="I62" s="89"/>
      <c r="J62" s="182"/>
      <c r="K62" s="182"/>
      <c r="L62" s="279"/>
      <c r="M62" s="279"/>
      <c r="N62" s="182"/>
      <c r="O62" s="182"/>
      <c r="P62" s="182"/>
      <c r="Q62" s="182"/>
      <c r="R62" s="182"/>
      <c r="S62" s="182"/>
      <c r="T62" s="89"/>
    </row>
    <row r="63" spans="1:23" s="178" customFormat="1" ht="11.25">
      <c r="A63" s="89"/>
      <c r="B63" s="182"/>
      <c r="C63" s="182"/>
      <c r="D63" s="182"/>
      <c r="E63" s="182"/>
      <c r="F63" s="182"/>
      <c r="G63" s="89"/>
      <c r="H63" s="89"/>
      <c r="I63" s="89"/>
      <c r="J63" s="182"/>
      <c r="K63" s="182"/>
      <c r="L63" s="279"/>
      <c r="M63" s="279"/>
      <c r="N63" s="182"/>
      <c r="O63" s="182"/>
      <c r="P63" s="182"/>
      <c r="Q63" s="182"/>
      <c r="R63" s="182"/>
      <c r="S63" s="182"/>
      <c r="T63" s="89"/>
    </row>
    <row r="64" spans="1:23" s="178" customFormat="1" ht="11.25">
      <c r="B64" s="201"/>
      <c r="C64" s="182"/>
      <c r="D64" s="182"/>
      <c r="E64" s="182"/>
      <c r="F64" s="182"/>
      <c r="G64" s="89"/>
      <c r="H64" s="89"/>
      <c r="I64" s="89"/>
      <c r="J64" s="182"/>
      <c r="K64" s="182"/>
      <c r="L64" s="279"/>
      <c r="M64" s="279"/>
      <c r="N64" s="182"/>
      <c r="O64" s="182"/>
      <c r="P64" s="182"/>
      <c r="Q64" s="182"/>
      <c r="R64" s="182"/>
      <c r="S64" s="182"/>
      <c r="T64" s="89"/>
    </row>
    <row r="65" spans="1:20">
      <c r="A65" s="81"/>
      <c r="C65" s="184"/>
      <c r="D65" s="184"/>
      <c r="E65" s="184"/>
      <c r="F65" s="184"/>
      <c r="G65" s="140"/>
      <c r="H65" s="140"/>
      <c r="I65" s="140"/>
      <c r="J65" s="184"/>
      <c r="K65" s="184"/>
      <c r="L65" s="282"/>
      <c r="M65" s="282"/>
      <c r="N65" s="184"/>
      <c r="O65" s="184"/>
      <c r="P65" s="184"/>
      <c r="Q65" s="184"/>
      <c r="R65" s="184"/>
      <c r="S65" s="184"/>
      <c r="T65" s="140"/>
    </row>
    <row r="66" spans="1:20">
      <c r="A66" s="81"/>
      <c r="C66" s="184"/>
      <c r="D66" s="184"/>
      <c r="E66" s="184"/>
      <c r="F66" s="184"/>
      <c r="G66" s="140"/>
      <c r="H66" s="140"/>
      <c r="I66" s="140"/>
      <c r="J66" s="184"/>
      <c r="K66" s="184"/>
      <c r="L66" s="282"/>
      <c r="M66" s="282"/>
      <c r="N66" s="184"/>
      <c r="O66" s="184"/>
      <c r="P66" s="184"/>
      <c r="Q66" s="184"/>
      <c r="R66" s="184"/>
      <c r="S66" s="184"/>
      <c r="T66" s="140"/>
    </row>
    <row r="67" spans="1:20">
      <c r="A67" s="81"/>
      <c r="C67" s="184"/>
      <c r="D67" s="184"/>
      <c r="E67" s="184"/>
      <c r="F67" s="184"/>
      <c r="G67" s="140"/>
      <c r="H67" s="140"/>
      <c r="I67" s="140"/>
      <c r="J67" s="184"/>
      <c r="K67" s="184"/>
      <c r="L67" s="282"/>
      <c r="M67" s="282"/>
      <c r="N67" s="184"/>
      <c r="O67" s="184"/>
      <c r="P67" s="184"/>
      <c r="Q67" s="184"/>
      <c r="R67" s="184"/>
      <c r="S67" s="184"/>
      <c r="T67" s="140"/>
    </row>
    <row r="68" spans="1:20">
      <c r="A68" s="81"/>
      <c r="C68" s="184"/>
      <c r="D68" s="184"/>
      <c r="E68" s="184"/>
      <c r="F68" s="184"/>
      <c r="G68" s="140"/>
      <c r="H68" s="140"/>
      <c r="I68" s="140"/>
      <c r="J68" s="184"/>
      <c r="K68" s="184"/>
      <c r="L68" s="282"/>
      <c r="M68" s="282"/>
      <c r="N68" s="184"/>
      <c r="O68" s="184"/>
      <c r="P68" s="184"/>
      <c r="Q68" s="184"/>
      <c r="R68" s="184"/>
      <c r="S68" s="184"/>
      <c r="T68" s="140"/>
    </row>
    <row r="69" spans="1:20">
      <c r="A69" s="81"/>
      <c r="C69" s="184"/>
      <c r="D69" s="184"/>
      <c r="E69" s="184"/>
      <c r="F69" s="184"/>
      <c r="G69" s="140"/>
      <c r="H69" s="140"/>
      <c r="I69" s="140"/>
      <c r="J69" s="184"/>
      <c r="K69" s="184"/>
      <c r="L69" s="282"/>
      <c r="M69" s="282"/>
      <c r="N69" s="184"/>
      <c r="O69" s="184"/>
      <c r="P69" s="184"/>
      <c r="Q69" s="184"/>
      <c r="R69" s="184"/>
      <c r="S69" s="184"/>
      <c r="T69" s="140"/>
    </row>
    <row r="70" spans="1:20">
      <c r="A70" s="81"/>
      <c r="C70" s="184"/>
      <c r="D70" s="184"/>
      <c r="E70" s="184"/>
      <c r="F70" s="184"/>
      <c r="G70" s="140"/>
      <c r="H70" s="140"/>
      <c r="I70" s="140"/>
      <c r="J70" s="184"/>
      <c r="K70" s="184"/>
      <c r="L70" s="282"/>
      <c r="M70" s="282"/>
      <c r="N70" s="184"/>
      <c r="O70" s="184"/>
      <c r="P70" s="184"/>
      <c r="Q70" s="184"/>
      <c r="R70" s="184"/>
      <c r="S70" s="184"/>
      <c r="T70" s="140"/>
    </row>
    <row r="71" spans="1:20">
      <c r="A71" s="81"/>
      <c r="C71" s="184"/>
      <c r="D71" s="184"/>
      <c r="E71" s="184"/>
      <c r="F71" s="184"/>
      <c r="G71" s="140"/>
      <c r="H71" s="140"/>
      <c r="I71" s="140"/>
      <c r="J71" s="184"/>
      <c r="K71" s="184"/>
      <c r="L71" s="282"/>
      <c r="M71" s="282"/>
      <c r="N71" s="184"/>
      <c r="O71" s="184"/>
      <c r="P71" s="184"/>
      <c r="Q71" s="184"/>
      <c r="R71" s="184"/>
      <c r="S71" s="184"/>
      <c r="T71" s="140"/>
    </row>
    <row r="72" spans="1:20">
      <c r="A72" s="81"/>
      <c r="C72" s="184"/>
      <c r="D72" s="184"/>
      <c r="E72" s="184"/>
      <c r="F72" s="184"/>
      <c r="G72" s="140"/>
      <c r="H72" s="140"/>
      <c r="I72" s="140"/>
      <c r="J72" s="184"/>
      <c r="K72" s="184"/>
      <c r="L72" s="282"/>
      <c r="M72" s="282"/>
      <c r="N72" s="184"/>
      <c r="O72" s="184"/>
      <c r="P72" s="184"/>
      <c r="Q72" s="184"/>
      <c r="R72" s="184"/>
      <c r="S72" s="184"/>
      <c r="T72" s="140"/>
    </row>
    <row r="73" spans="1:20">
      <c r="A73" s="81"/>
      <c r="C73" s="184"/>
      <c r="D73" s="184"/>
      <c r="E73" s="184"/>
      <c r="F73" s="184"/>
      <c r="G73" s="140"/>
      <c r="H73" s="140"/>
      <c r="I73" s="140"/>
      <c r="J73" s="184"/>
      <c r="K73" s="184"/>
      <c r="L73" s="282"/>
      <c r="M73" s="282"/>
      <c r="N73" s="184"/>
      <c r="O73" s="184"/>
      <c r="P73" s="184"/>
      <c r="Q73" s="184"/>
      <c r="R73" s="184"/>
      <c r="S73" s="184"/>
      <c r="T73" s="140"/>
    </row>
    <row r="74" spans="1:20">
      <c r="A74" s="81"/>
      <c r="C74" s="184"/>
      <c r="D74" s="184"/>
      <c r="E74" s="184"/>
      <c r="F74" s="184"/>
      <c r="G74" s="140"/>
      <c r="H74" s="140"/>
      <c r="I74" s="140"/>
      <c r="J74" s="184"/>
      <c r="K74" s="184"/>
      <c r="L74" s="282"/>
      <c r="M74" s="282"/>
      <c r="N74" s="184"/>
      <c r="O74" s="184"/>
      <c r="P74" s="184"/>
      <c r="Q74" s="184"/>
      <c r="R74" s="184"/>
      <c r="S74" s="184"/>
      <c r="T74" s="140"/>
    </row>
    <row r="75" spans="1:20">
      <c r="A75" s="140"/>
      <c r="C75" s="184"/>
      <c r="D75" s="184"/>
      <c r="E75" s="184"/>
      <c r="F75" s="184"/>
      <c r="G75" s="140"/>
      <c r="H75" s="140"/>
      <c r="I75" s="140"/>
      <c r="J75" s="184"/>
      <c r="K75" s="184"/>
      <c r="L75" s="282"/>
      <c r="M75" s="282"/>
      <c r="N75" s="184"/>
      <c r="O75" s="184"/>
      <c r="P75" s="184"/>
      <c r="Q75" s="184"/>
      <c r="R75" s="184"/>
      <c r="S75" s="184"/>
      <c r="T75" s="140"/>
    </row>
    <row r="76" spans="1:20">
      <c r="A76" s="140"/>
      <c r="C76" s="184"/>
      <c r="D76" s="184"/>
      <c r="E76" s="184"/>
      <c r="F76" s="184"/>
      <c r="G76" s="140"/>
      <c r="H76" s="140"/>
      <c r="I76" s="140"/>
      <c r="J76" s="184"/>
      <c r="K76" s="184"/>
      <c r="L76" s="282"/>
      <c r="M76" s="282"/>
      <c r="N76" s="184"/>
      <c r="O76" s="184"/>
      <c r="P76" s="184"/>
      <c r="Q76" s="184"/>
      <c r="R76" s="184"/>
      <c r="S76" s="184"/>
      <c r="T76" s="140"/>
    </row>
    <row r="77" spans="1:20">
      <c r="A77" s="81"/>
      <c r="C77" s="184"/>
      <c r="D77" s="184"/>
      <c r="E77" s="184"/>
      <c r="F77" s="184"/>
      <c r="G77" s="140"/>
      <c r="H77" s="140"/>
      <c r="I77" s="140"/>
      <c r="J77" s="184"/>
      <c r="K77" s="184"/>
      <c r="L77" s="282"/>
      <c r="M77" s="282"/>
      <c r="N77" s="184"/>
      <c r="O77" s="184"/>
      <c r="P77" s="184"/>
      <c r="Q77" s="184"/>
      <c r="R77" s="184"/>
      <c r="S77" s="184"/>
      <c r="T77" s="140"/>
    </row>
    <row r="78" spans="1:20">
      <c r="A78" s="81"/>
      <c r="C78" s="184"/>
      <c r="D78" s="184"/>
      <c r="E78" s="184"/>
      <c r="F78" s="184"/>
      <c r="G78" s="140"/>
      <c r="H78" s="140"/>
      <c r="I78" s="140"/>
      <c r="J78" s="184"/>
      <c r="K78" s="184"/>
      <c r="L78" s="282"/>
      <c r="M78" s="282"/>
      <c r="N78" s="184"/>
      <c r="O78" s="184"/>
      <c r="P78" s="184"/>
      <c r="Q78" s="184"/>
      <c r="R78" s="184"/>
      <c r="S78" s="184"/>
      <c r="T78" s="140"/>
    </row>
    <row r="79" spans="1:20">
      <c r="A79" s="81"/>
      <c r="C79" s="184"/>
      <c r="D79" s="184"/>
      <c r="E79" s="184"/>
      <c r="F79" s="184"/>
      <c r="G79" s="140"/>
      <c r="H79" s="140"/>
      <c r="I79" s="140"/>
      <c r="J79" s="184"/>
      <c r="K79" s="184"/>
      <c r="L79" s="282"/>
      <c r="M79" s="282"/>
      <c r="N79" s="184"/>
      <c r="O79" s="184"/>
      <c r="P79" s="184"/>
      <c r="Q79" s="184"/>
      <c r="R79" s="184"/>
      <c r="S79" s="184"/>
      <c r="T79" s="140"/>
    </row>
    <row r="80" spans="1:20">
      <c r="A80" s="81"/>
      <c r="C80" s="184"/>
      <c r="D80" s="184"/>
      <c r="E80" s="184"/>
      <c r="F80" s="184"/>
      <c r="G80" s="140"/>
      <c r="H80" s="140"/>
      <c r="I80" s="140"/>
      <c r="J80" s="184"/>
      <c r="K80" s="184"/>
      <c r="L80" s="282"/>
      <c r="M80" s="282"/>
      <c r="N80" s="184"/>
      <c r="O80" s="184"/>
      <c r="P80" s="184"/>
      <c r="Q80" s="184"/>
      <c r="R80" s="184"/>
      <c r="S80" s="184"/>
      <c r="T80" s="140"/>
    </row>
    <row r="81" spans="1:20">
      <c r="A81" s="81"/>
      <c r="C81" s="184"/>
      <c r="D81" s="184"/>
      <c r="E81" s="184"/>
      <c r="F81" s="184"/>
      <c r="G81" s="140"/>
      <c r="H81" s="140"/>
      <c r="I81" s="140"/>
      <c r="J81" s="184"/>
      <c r="K81" s="184"/>
      <c r="L81" s="282"/>
      <c r="M81" s="282"/>
      <c r="N81" s="184"/>
      <c r="O81" s="184"/>
      <c r="P81" s="184"/>
      <c r="Q81" s="184"/>
      <c r="R81" s="184"/>
      <c r="S81" s="184"/>
      <c r="T81" s="140"/>
    </row>
    <row r="82" spans="1:20">
      <c r="A82" s="81"/>
      <c r="C82" s="184"/>
      <c r="D82" s="184"/>
      <c r="E82" s="184"/>
      <c r="F82" s="184"/>
      <c r="G82" s="140"/>
      <c r="H82" s="140"/>
      <c r="I82" s="140"/>
      <c r="J82" s="184"/>
      <c r="K82" s="184"/>
      <c r="L82" s="282"/>
      <c r="M82" s="282"/>
      <c r="N82" s="184"/>
      <c r="O82" s="184"/>
      <c r="P82" s="184"/>
      <c r="Q82" s="184"/>
      <c r="R82" s="184"/>
      <c r="S82" s="184"/>
      <c r="T82" s="140"/>
    </row>
    <row r="83" spans="1:20">
      <c r="A83" s="81"/>
      <c r="C83" s="184"/>
      <c r="D83" s="184"/>
      <c r="E83" s="184"/>
      <c r="F83" s="184"/>
      <c r="G83" s="140"/>
      <c r="H83" s="140"/>
      <c r="I83" s="140"/>
      <c r="J83" s="184"/>
      <c r="K83" s="184"/>
      <c r="L83" s="282"/>
      <c r="M83" s="282"/>
      <c r="N83" s="184"/>
      <c r="O83" s="184"/>
      <c r="P83" s="184"/>
      <c r="Q83" s="184"/>
      <c r="R83" s="184"/>
      <c r="S83" s="184"/>
      <c r="T83" s="140"/>
    </row>
    <row r="84" spans="1:20">
      <c r="A84" s="81"/>
      <c r="C84" s="184"/>
      <c r="D84" s="184"/>
      <c r="E84" s="184"/>
      <c r="F84" s="184"/>
      <c r="G84" s="140"/>
      <c r="H84" s="140"/>
      <c r="I84" s="140"/>
      <c r="J84" s="184"/>
      <c r="K84" s="184"/>
      <c r="L84" s="282"/>
      <c r="M84" s="282"/>
      <c r="N84" s="184"/>
      <c r="O84" s="184"/>
      <c r="P84" s="184"/>
      <c r="Q84" s="184"/>
      <c r="R84" s="184"/>
      <c r="S84" s="184"/>
      <c r="T84" s="140"/>
    </row>
    <row r="85" spans="1:20">
      <c r="A85" s="81"/>
      <c r="C85" s="184"/>
      <c r="D85" s="184"/>
      <c r="E85" s="184"/>
      <c r="F85" s="184"/>
      <c r="G85" s="140"/>
      <c r="H85" s="140"/>
      <c r="I85" s="140"/>
      <c r="J85" s="184"/>
      <c r="K85" s="184"/>
      <c r="L85" s="282"/>
      <c r="M85" s="282"/>
      <c r="N85" s="184"/>
      <c r="O85" s="184"/>
      <c r="P85" s="184"/>
      <c r="Q85" s="184"/>
      <c r="R85" s="184"/>
      <c r="S85" s="184"/>
      <c r="T85" s="140"/>
    </row>
    <row r="86" spans="1:20">
      <c r="A86" s="81"/>
      <c r="C86" s="184"/>
      <c r="D86" s="184"/>
      <c r="E86" s="184"/>
      <c r="F86" s="184"/>
      <c r="G86" s="140"/>
      <c r="H86" s="140"/>
      <c r="I86" s="140"/>
      <c r="J86" s="184"/>
      <c r="K86" s="184"/>
      <c r="L86" s="282"/>
      <c r="M86" s="282"/>
      <c r="N86" s="184"/>
      <c r="O86" s="184"/>
      <c r="P86" s="184"/>
      <c r="Q86" s="184"/>
      <c r="R86" s="184"/>
      <c r="S86" s="184"/>
      <c r="T86" s="140"/>
    </row>
    <row r="87" spans="1:20">
      <c r="A87" s="81"/>
      <c r="C87" s="184"/>
      <c r="D87" s="184"/>
      <c r="E87" s="184"/>
      <c r="F87" s="184"/>
      <c r="G87" s="140"/>
      <c r="H87" s="140"/>
      <c r="I87" s="140"/>
      <c r="J87" s="184"/>
      <c r="K87" s="184"/>
      <c r="L87" s="282"/>
      <c r="M87" s="282"/>
      <c r="N87" s="184"/>
      <c r="O87" s="184"/>
      <c r="P87" s="184"/>
      <c r="Q87" s="184"/>
      <c r="R87" s="184"/>
      <c r="S87" s="184"/>
      <c r="T87" s="140"/>
    </row>
    <row r="88" spans="1:20">
      <c r="A88" s="81"/>
      <c r="C88" s="184"/>
      <c r="D88" s="184"/>
      <c r="E88" s="184"/>
      <c r="F88" s="184"/>
      <c r="G88" s="140"/>
      <c r="H88" s="140"/>
      <c r="I88" s="140"/>
      <c r="J88" s="184"/>
      <c r="K88" s="184"/>
      <c r="L88" s="282"/>
      <c r="M88" s="282"/>
      <c r="N88" s="184"/>
      <c r="O88" s="184"/>
      <c r="P88" s="184"/>
      <c r="Q88" s="184"/>
      <c r="R88" s="184"/>
      <c r="S88" s="184"/>
      <c r="T88" s="140"/>
    </row>
    <row r="89" spans="1:20">
      <c r="A89" s="81"/>
      <c r="C89" s="184"/>
      <c r="D89" s="184"/>
      <c r="E89" s="184"/>
      <c r="F89" s="184"/>
      <c r="G89" s="140"/>
      <c r="H89" s="140"/>
      <c r="I89" s="140"/>
      <c r="J89" s="184"/>
      <c r="K89" s="184"/>
      <c r="L89" s="282"/>
      <c r="M89" s="282"/>
      <c r="N89" s="184"/>
      <c r="O89" s="184"/>
      <c r="P89" s="184"/>
      <c r="Q89" s="184"/>
      <c r="R89" s="184"/>
      <c r="S89" s="184"/>
      <c r="T89" s="140"/>
    </row>
    <row r="90" spans="1:20">
      <c r="A90" s="81"/>
      <c r="C90" s="184"/>
      <c r="D90" s="184"/>
      <c r="E90" s="184"/>
      <c r="F90" s="184"/>
      <c r="G90" s="140"/>
      <c r="H90" s="140"/>
      <c r="I90" s="140"/>
      <c r="J90" s="184"/>
      <c r="K90" s="184"/>
      <c r="L90" s="282"/>
      <c r="M90" s="282"/>
      <c r="N90" s="184"/>
      <c r="O90" s="184"/>
      <c r="P90" s="184"/>
      <c r="Q90" s="184"/>
      <c r="R90" s="184"/>
      <c r="S90" s="184"/>
      <c r="T90" s="140"/>
    </row>
    <row r="91" spans="1:20">
      <c r="A91" s="81"/>
      <c r="C91" s="184"/>
      <c r="D91" s="184"/>
      <c r="E91" s="184"/>
      <c r="F91" s="184"/>
      <c r="G91" s="140"/>
      <c r="H91" s="140"/>
      <c r="I91" s="140"/>
      <c r="J91" s="184"/>
      <c r="K91" s="184"/>
      <c r="L91" s="282"/>
      <c r="M91" s="282"/>
      <c r="N91" s="184"/>
      <c r="O91" s="184"/>
      <c r="P91" s="184"/>
      <c r="Q91" s="184"/>
      <c r="R91" s="184"/>
      <c r="S91" s="184"/>
      <c r="T91" s="140"/>
    </row>
    <row r="92" spans="1:20">
      <c r="A92" s="81"/>
      <c r="C92" s="184"/>
      <c r="D92" s="184"/>
      <c r="E92" s="184"/>
      <c r="F92" s="184"/>
      <c r="G92" s="140"/>
      <c r="H92" s="140"/>
      <c r="I92" s="140"/>
      <c r="J92" s="184"/>
      <c r="K92" s="184"/>
      <c r="L92" s="282"/>
      <c r="M92" s="282"/>
      <c r="N92" s="184"/>
      <c r="O92" s="184"/>
      <c r="P92" s="184"/>
      <c r="Q92" s="184"/>
      <c r="R92" s="184"/>
      <c r="S92" s="184"/>
      <c r="T92" s="140"/>
    </row>
    <row r="93" spans="1:20">
      <c r="A93" s="81"/>
      <c r="C93" s="184"/>
      <c r="D93" s="184"/>
      <c r="E93" s="184"/>
      <c r="F93" s="184"/>
      <c r="G93" s="140"/>
      <c r="H93" s="140"/>
      <c r="I93" s="140"/>
      <c r="J93" s="184"/>
      <c r="K93" s="184"/>
      <c r="L93" s="282"/>
      <c r="M93" s="282"/>
      <c r="N93" s="184"/>
      <c r="O93" s="184"/>
      <c r="P93" s="184"/>
      <c r="Q93" s="184"/>
      <c r="R93" s="184"/>
      <c r="S93" s="184"/>
      <c r="T93" s="140"/>
    </row>
    <row r="94" spans="1:20">
      <c r="A94" s="81"/>
      <c r="C94" s="184"/>
      <c r="D94" s="184"/>
      <c r="E94" s="184"/>
      <c r="F94" s="184"/>
      <c r="G94" s="140"/>
      <c r="H94" s="140"/>
      <c r="I94" s="140"/>
      <c r="J94" s="184"/>
      <c r="K94" s="184"/>
      <c r="L94" s="282"/>
      <c r="M94" s="282"/>
      <c r="N94" s="184"/>
      <c r="O94" s="184"/>
      <c r="P94" s="184"/>
      <c r="Q94" s="184"/>
      <c r="R94" s="184"/>
      <c r="S94" s="184"/>
      <c r="T94" s="140"/>
    </row>
    <row r="95" spans="1:20">
      <c r="A95" s="81"/>
      <c r="C95" s="184"/>
      <c r="D95" s="184"/>
      <c r="E95" s="184"/>
      <c r="F95" s="184"/>
      <c r="G95" s="140"/>
      <c r="H95" s="140"/>
      <c r="I95" s="140"/>
      <c r="J95" s="184"/>
      <c r="K95" s="184"/>
      <c r="L95" s="282"/>
      <c r="M95" s="282"/>
      <c r="N95" s="184"/>
      <c r="O95" s="184"/>
      <c r="P95" s="184"/>
      <c r="Q95" s="184"/>
      <c r="R95" s="184"/>
      <c r="S95" s="184"/>
      <c r="T95" s="140"/>
    </row>
    <row r="96" spans="1:20">
      <c r="A96" s="81"/>
      <c r="C96" s="184"/>
      <c r="D96" s="184"/>
      <c r="E96" s="184"/>
      <c r="F96" s="184"/>
      <c r="G96" s="140"/>
      <c r="H96" s="140"/>
      <c r="I96" s="140"/>
      <c r="J96" s="184"/>
      <c r="K96" s="184"/>
      <c r="L96" s="282"/>
      <c r="M96" s="282"/>
      <c r="N96" s="184"/>
      <c r="O96" s="184"/>
      <c r="P96" s="184"/>
      <c r="Q96" s="184"/>
      <c r="R96" s="184"/>
      <c r="S96" s="184"/>
      <c r="T96" s="140"/>
    </row>
    <row r="97" spans="1:20">
      <c r="A97" s="81"/>
      <c r="C97" s="184"/>
      <c r="D97" s="184"/>
      <c r="E97" s="184"/>
      <c r="F97" s="184"/>
      <c r="G97" s="140"/>
      <c r="H97" s="140"/>
      <c r="I97" s="140"/>
      <c r="J97" s="184"/>
      <c r="K97" s="184"/>
      <c r="L97" s="282"/>
      <c r="M97" s="282"/>
      <c r="N97" s="184"/>
      <c r="O97" s="184"/>
      <c r="P97" s="184"/>
      <c r="Q97" s="184"/>
      <c r="R97" s="184"/>
      <c r="S97" s="184"/>
      <c r="T97" s="140"/>
    </row>
    <row r="98" spans="1:20">
      <c r="A98" s="81"/>
      <c r="C98" s="184"/>
      <c r="D98" s="184"/>
      <c r="E98" s="184"/>
      <c r="F98" s="184"/>
      <c r="G98" s="140"/>
      <c r="H98" s="140"/>
      <c r="I98" s="140"/>
      <c r="J98" s="184"/>
      <c r="K98" s="184"/>
      <c r="L98" s="282"/>
      <c r="M98" s="282"/>
      <c r="N98" s="184"/>
      <c r="O98" s="184"/>
      <c r="P98" s="184"/>
      <c r="Q98" s="184"/>
      <c r="R98" s="184"/>
      <c r="S98" s="184"/>
      <c r="T98" s="140"/>
    </row>
    <row r="99" spans="1:20">
      <c r="A99" s="81"/>
      <c r="C99" s="184"/>
      <c r="D99" s="184"/>
      <c r="E99" s="184"/>
      <c r="F99" s="184"/>
      <c r="G99" s="140"/>
      <c r="H99" s="140"/>
      <c r="I99" s="140"/>
      <c r="J99" s="184"/>
      <c r="K99" s="184"/>
      <c r="L99" s="282"/>
      <c r="M99" s="282"/>
      <c r="N99" s="184"/>
      <c r="O99" s="184"/>
      <c r="P99" s="184"/>
      <c r="Q99" s="184"/>
      <c r="R99" s="184"/>
      <c r="S99" s="184"/>
      <c r="T99" s="140"/>
    </row>
    <row r="100" spans="1:20">
      <c r="A100" s="81"/>
      <c r="C100" s="184"/>
      <c r="D100" s="184"/>
      <c r="E100" s="184"/>
      <c r="F100" s="184"/>
      <c r="G100" s="140"/>
      <c r="H100" s="140"/>
      <c r="I100" s="140"/>
      <c r="J100" s="184"/>
      <c r="K100" s="184"/>
      <c r="L100" s="282"/>
      <c r="M100" s="282"/>
      <c r="N100" s="184"/>
      <c r="O100" s="184"/>
      <c r="P100" s="184"/>
      <c r="Q100" s="184"/>
      <c r="R100" s="184"/>
      <c r="S100" s="184"/>
      <c r="T100" s="140"/>
    </row>
    <row r="101" spans="1:20">
      <c r="A101" s="81"/>
      <c r="C101" s="184"/>
      <c r="D101" s="184"/>
      <c r="E101" s="184"/>
      <c r="F101" s="184"/>
      <c r="G101" s="140"/>
      <c r="H101" s="140"/>
      <c r="I101" s="140"/>
      <c r="J101" s="184"/>
      <c r="K101" s="184"/>
      <c r="L101" s="282"/>
      <c r="M101" s="282"/>
      <c r="N101" s="184"/>
      <c r="O101" s="184"/>
      <c r="P101" s="184"/>
      <c r="Q101" s="184"/>
      <c r="R101" s="184"/>
      <c r="S101" s="184"/>
      <c r="T101" s="140"/>
    </row>
    <row r="102" spans="1:20">
      <c r="A102" s="81"/>
      <c r="C102" s="184"/>
      <c r="D102" s="184"/>
      <c r="E102" s="184"/>
      <c r="F102" s="184"/>
      <c r="G102" s="140"/>
      <c r="H102" s="140"/>
      <c r="I102" s="140"/>
      <c r="J102" s="184"/>
      <c r="K102" s="184"/>
      <c r="L102" s="282"/>
      <c r="M102" s="282"/>
      <c r="N102" s="184"/>
      <c r="O102" s="184"/>
      <c r="P102" s="184"/>
      <c r="Q102" s="184"/>
      <c r="R102" s="184"/>
      <c r="S102" s="184"/>
      <c r="T102" s="140"/>
    </row>
    <row r="103" spans="1:20">
      <c r="A103" s="81"/>
    </row>
    <row r="104" spans="1:20">
      <c r="A104" s="81"/>
    </row>
    <row r="105" spans="1:20">
      <c r="A105" s="81"/>
    </row>
    <row r="106" spans="1:20">
      <c r="A106" s="81"/>
    </row>
    <row r="107" spans="1:20">
      <c r="A107" s="81"/>
    </row>
    <row r="108" spans="1:20">
      <c r="A108" s="81"/>
    </row>
    <row r="109" spans="1:20">
      <c r="A109" s="81"/>
    </row>
    <row r="110" spans="1:20">
      <c r="A110" s="81"/>
    </row>
    <row r="111" spans="1:20">
      <c r="A111" s="81"/>
    </row>
    <row r="112" spans="1:20">
      <c r="A112" s="81"/>
    </row>
    <row r="113" spans="1:1">
      <c r="A113" s="81"/>
    </row>
    <row r="114" spans="1:1">
      <c r="A114" s="81"/>
    </row>
    <row r="115" spans="1:1">
      <c r="A115" s="81"/>
    </row>
    <row r="116" spans="1:1">
      <c r="A116" s="81"/>
    </row>
    <row r="117" spans="1:1">
      <c r="A117" s="81"/>
    </row>
    <row r="118" spans="1:1">
      <c r="A118" s="81"/>
    </row>
    <row r="119" spans="1:1">
      <c r="A119" s="81"/>
    </row>
    <row r="120" spans="1:1">
      <c r="A120" s="81"/>
    </row>
    <row r="121" spans="1:1">
      <c r="A121" s="81"/>
    </row>
    <row r="122" spans="1:1">
      <c r="A122" s="81"/>
    </row>
    <row r="123" spans="1:1">
      <c r="A123" s="81"/>
    </row>
    <row r="124" spans="1:1">
      <c r="A124" s="81"/>
    </row>
    <row r="125" spans="1:1">
      <c r="A125" s="81"/>
    </row>
    <row r="126" spans="1:1">
      <c r="A126" s="81"/>
    </row>
    <row r="127" spans="1:1">
      <c r="A127" s="81"/>
    </row>
    <row r="128" spans="1:1">
      <c r="A128" s="81"/>
    </row>
    <row r="129" spans="1:1">
      <c r="A129" s="81"/>
    </row>
    <row r="130" spans="1:1">
      <c r="A130" s="81"/>
    </row>
    <row r="131" spans="1:1">
      <c r="A131" s="81"/>
    </row>
    <row r="132" spans="1:1">
      <c r="A132" s="81"/>
    </row>
    <row r="133" spans="1:1">
      <c r="A133" s="81"/>
    </row>
    <row r="134" spans="1:1">
      <c r="A134" s="81"/>
    </row>
    <row r="135" spans="1:1">
      <c r="A135" s="81"/>
    </row>
    <row r="136" spans="1:1">
      <c r="A136" s="81"/>
    </row>
    <row r="137" spans="1:1">
      <c r="A137" s="81"/>
    </row>
    <row r="138" spans="1:1">
      <c r="A138" s="81"/>
    </row>
    <row r="139" spans="1:1">
      <c r="A139" s="81"/>
    </row>
    <row r="140" spans="1:1">
      <c r="A140" s="81"/>
    </row>
    <row r="141" spans="1:1">
      <c r="A141" s="81"/>
    </row>
    <row r="142" spans="1:1">
      <c r="A142" s="81"/>
    </row>
    <row r="143" spans="1:1">
      <c r="A143" s="81"/>
    </row>
    <row r="144" spans="1:1">
      <c r="A144" s="81"/>
    </row>
    <row r="145" spans="1:1">
      <c r="A145" s="81"/>
    </row>
    <row r="146" spans="1:1">
      <c r="A146" s="81"/>
    </row>
    <row r="147" spans="1:1">
      <c r="A147" s="81"/>
    </row>
    <row r="148" spans="1:1">
      <c r="A148" s="81"/>
    </row>
    <row r="149" spans="1:1">
      <c r="A149" s="81"/>
    </row>
    <row r="150" spans="1:1">
      <c r="A150" s="81"/>
    </row>
    <row r="151" spans="1:1">
      <c r="A151" s="81"/>
    </row>
    <row r="152" spans="1:1">
      <c r="A152" s="81"/>
    </row>
    <row r="153" spans="1:1">
      <c r="A153" s="81"/>
    </row>
    <row r="154" spans="1:1">
      <c r="A154" s="81"/>
    </row>
    <row r="155" spans="1:1">
      <c r="A155" s="81"/>
    </row>
    <row r="156" spans="1:1">
      <c r="A156" s="81"/>
    </row>
    <row r="157" spans="1:1">
      <c r="A157" s="81"/>
    </row>
    <row r="158" spans="1:1">
      <c r="A158" s="81"/>
    </row>
    <row r="159" spans="1:1">
      <c r="A159" s="81"/>
    </row>
    <row r="160" spans="1:1">
      <c r="A160" s="81"/>
    </row>
    <row r="161" spans="1:1">
      <c r="A161" s="81"/>
    </row>
    <row r="162" spans="1:1">
      <c r="A162" s="81"/>
    </row>
    <row r="163" spans="1:1">
      <c r="A163" s="81"/>
    </row>
    <row r="164" spans="1:1">
      <c r="A164" s="81"/>
    </row>
    <row r="165" spans="1:1">
      <c r="A165" s="81"/>
    </row>
    <row r="166" spans="1:1">
      <c r="A166" s="81"/>
    </row>
    <row r="167" spans="1:1">
      <c r="A167" s="81"/>
    </row>
    <row r="168" spans="1:1">
      <c r="A168" s="81"/>
    </row>
    <row r="169" spans="1:1">
      <c r="A169" s="81"/>
    </row>
    <row r="170" spans="1:1">
      <c r="A170" s="81"/>
    </row>
    <row r="171" spans="1:1">
      <c r="A171" s="81"/>
    </row>
    <row r="172" spans="1:1">
      <c r="A172" s="81"/>
    </row>
    <row r="173" spans="1:1">
      <c r="A173" s="81"/>
    </row>
    <row r="174" spans="1:1">
      <c r="A174" s="81"/>
    </row>
    <row r="175" spans="1:1">
      <c r="A175" s="81"/>
    </row>
    <row r="176" spans="1:1">
      <c r="A176" s="81"/>
    </row>
    <row r="177" spans="1:1">
      <c r="A177" s="81"/>
    </row>
    <row r="178" spans="1:1">
      <c r="A178" s="81"/>
    </row>
    <row r="179" spans="1:1">
      <c r="A179" s="81"/>
    </row>
    <row r="180" spans="1:1">
      <c r="A180" s="81"/>
    </row>
    <row r="181" spans="1:1">
      <c r="A181" s="81"/>
    </row>
  </sheetData>
  <mergeCells count="4">
    <mergeCell ref="C1:C2"/>
    <mergeCell ref="E1:E2"/>
    <mergeCell ref="G1:G2"/>
    <mergeCell ref="I1:I2"/>
  </mergeCells>
  <phoneticPr fontId="2" type="noConversion"/>
  <pageMargins left="0.75" right="0.75" top="1" bottom="1" header="0.5" footer="0.5"/>
  <pageSetup paperSize="9" scale="74" orientation="landscape" r:id="rId1"/>
  <headerFooter alignWithMargins="0">
    <oddFooter>&amp;CPage &amp;P of 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showGridLines="0" view="pageBreakPreview" zoomScale="90" zoomScaleSheetLayoutView="90" workbookViewId="0">
      <selection activeCell="P42" sqref="P42"/>
    </sheetView>
  </sheetViews>
  <sheetFormatPr defaultRowHeight="12.75" outlineLevelRow="1" outlineLevelCol="1"/>
  <cols>
    <col min="1" max="1" width="37.140625" style="81" customWidth="1"/>
    <col min="2" max="7" width="6.7109375" style="323" hidden="1" customWidth="1" outlineLevel="1"/>
    <col min="8" max="9" width="6.7109375" style="324" hidden="1" customWidth="1" outlineLevel="1"/>
    <col min="10" max="10" width="6.7109375" style="323" hidden="1" customWidth="1" outlineLevel="1"/>
    <col min="11" max="12" width="7.28515625" style="323" hidden="1" customWidth="1" outlineLevel="1"/>
    <col min="13" max="13" width="7.28515625" style="323" customWidth="1" collapsed="1"/>
    <col min="14" max="15" width="7.28515625" style="323" customWidth="1"/>
    <col min="16" max="19" width="6.7109375" style="326" customWidth="1"/>
    <col min="20" max="20" width="6.7109375" style="324" customWidth="1"/>
    <col min="21" max="23" width="7" style="81" customWidth="1"/>
    <col min="24" max="24" width="7.42578125" style="81" customWidth="1"/>
    <col min="25" max="16384" width="9.140625" style="81"/>
  </cols>
  <sheetData>
    <row r="1" spans="1:24">
      <c r="A1" s="284" t="s">
        <v>16</v>
      </c>
      <c r="B1" s="285"/>
      <c r="C1" s="285"/>
      <c r="D1" s="285"/>
      <c r="E1" s="285"/>
      <c r="F1" s="285"/>
      <c r="G1" s="285"/>
      <c r="H1" s="286"/>
      <c r="I1" s="286"/>
      <c r="J1" s="285"/>
      <c r="K1" s="285"/>
      <c r="L1" s="285"/>
      <c r="M1" s="285"/>
      <c r="N1" s="285"/>
      <c r="O1" s="285"/>
      <c r="P1" s="287"/>
      <c r="Q1" s="287"/>
      <c r="R1" s="287"/>
      <c r="S1" s="287"/>
      <c r="T1" s="286"/>
    </row>
    <row r="3" spans="1:24">
      <c r="A3" s="288" t="s">
        <v>14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5" t="s">
        <v>191</v>
      </c>
      <c r="K3" s="85" t="s">
        <v>194</v>
      </c>
      <c r="L3" s="85" t="s">
        <v>196</v>
      </c>
      <c r="M3" s="85" t="s">
        <v>197</v>
      </c>
      <c r="N3" s="85" t="s">
        <v>204</v>
      </c>
      <c r="O3" s="85" t="s">
        <v>214</v>
      </c>
      <c r="P3" s="85" t="s">
        <v>218</v>
      </c>
      <c r="Q3" s="85" t="s">
        <v>220</v>
      </c>
      <c r="R3" s="85" t="s">
        <v>222</v>
      </c>
      <c r="S3" s="289"/>
      <c r="T3" s="86">
        <v>2005</v>
      </c>
      <c r="U3" s="86">
        <v>2006</v>
      </c>
      <c r="V3" s="86">
        <v>2007</v>
      </c>
      <c r="W3" s="86">
        <v>2008</v>
      </c>
      <c r="X3" s="85">
        <v>2009</v>
      </c>
    </row>
    <row r="4" spans="1:24">
      <c r="A4" s="89" t="s">
        <v>5</v>
      </c>
      <c r="B4" s="115">
        <v>0.40849128043658084</v>
      </c>
      <c r="C4" s="115">
        <v>0.41671292316831138</v>
      </c>
      <c r="D4" s="115">
        <v>0.44320302340929818</v>
      </c>
      <c r="E4" s="115">
        <v>0.4475414866122196</v>
      </c>
      <c r="F4" s="115">
        <v>0.41486350437615632</v>
      </c>
      <c r="G4" s="115">
        <v>0.42878917308266179</v>
      </c>
      <c r="H4" s="115">
        <v>0.4387553856177116</v>
      </c>
      <c r="I4" s="115">
        <v>0.43218391459790251</v>
      </c>
      <c r="J4" s="115">
        <v>0.36316131664159507</v>
      </c>
      <c r="K4" s="115">
        <v>0.37971189826120533</v>
      </c>
      <c r="L4" s="104">
        <v>0.41699254358479515</v>
      </c>
      <c r="M4" s="104">
        <v>0.3879035387041303</v>
      </c>
      <c r="N4" s="104">
        <f>'P&amp;L'!N55/'P&amp;L'!N3</f>
        <v>0.15205292401142481</v>
      </c>
      <c r="O4" s="104">
        <f>'P&amp;L'!O55/'P&amp;L'!O3</f>
        <v>0.16663399401684517</v>
      </c>
      <c r="P4" s="104">
        <f>'P&amp;L'!P55/'P&amp;L'!P3</f>
        <v>0.2119285206149541</v>
      </c>
      <c r="Q4" s="104">
        <f>'P&amp;L'!Q55/'P&amp;L'!Q3</f>
        <v>0.23522372939602387</v>
      </c>
      <c r="R4" s="104">
        <f>'P&amp;L'!R55/'P&amp;L'!R3</f>
        <v>0.22760836600013432</v>
      </c>
      <c r="S4" s="115"/>
      <c r="T4" s="115">
        <v>0.47747820630073634</v>
      </c>
      <c r="U4" s="115">
        <v>0.4475414866122196</v>
      </c>
      <c r="V4" s="115">
        <v>0.43218391459790251</v>
      </c>
      <c r="W4" s="115">
        <v>0.3879035387041303</v>
      </c>
      <c r="X4" s="104">
        <f t="shared" ref="X4:X13" si="0">Q4</f>
        <v>0.23522372939602387</v>
      </c>
    </row>
    <row r="5" spans="1:24">
      <c r="A5" s="89" t="s">
        <v>6</v>
      </c>
      <c r="B5" s="115">
        <v>0.34634328571073664</v>
      </c>
      <c r="C5" s="115">
        <v>0.36260284777447543</v>
      </c>
      <c r="D5" s="115">
        <v>0.39114564323060824</v>
      </c>
      <c r="E5" s="115">
        <v>0.37106916158378994</v>
      </c>
      <c r="F5" s="115">
        <v>0.3657630190507643</v>
      </c>
      <c r="G5" s="115">
        <v>0.3835119707825736</v>
      </c>
      <c r="H5" s="115">
        <v>0.39338176489755672</v>
      </c>
      <c r="I5" s="115">
        <v>0.38843727235735021</v>
      </c>
      <c r="J5" s="115">
        <v>0.32993039443155453</v>
      </c>
      <c r="K5" s="115">
        <v>0.35177618661720955</v>
      </c>
      <c r="L5" s="104">
        <v>0.39216528160547942</v>
      </c>
      <c r="M5" s="104">
        <v>0.34716109818038149</v>
      </c>
      <c r="N5" s="104">
        <f>'P&amp;L'!N17/'P&amp;L'!N3</f>
        <v>7.6617187004668588E-2</v>
      </c>
      <c r="O5" s="104">
        <f>'P&amp;L'!O17/'P&amp;L'!O3</f>
        <v>7.9095265327049358E-2</v>
      </c>
      <c r="P5" s="104">
        <f>'P&amp;L'!P17/'P&amp;L'!P3</f>
        <v>0.125896954475854</v>
      </c>
      <c r="Q5" s="104">
        <f>'P&amp;L'!Q17/'P&amp;L'!Q3</f>
        <v>0.1452664907136034</v>
      </c>
      <c r="R5" s="104">
        <f>'P&amp;L'!R17/'P&amp;L'!R3</f>
        <v>0.15579913776140805</v>
      </c>
      <c r="S5" s="115"/>
      <c r="T5" s="115">
        <v>0.4214135635812008</v>
      </c>
      <c r="U5" s="115">
        <v>0.37106916158378994</v>
      </c>
      <c r="V5" s="115">
        <v>0.38843727235735021</v>
      </c>
      <c r="W5" s="115">
        <v>0.34716109818038149</v>
      </c>
      <c r="X5" s="104">
        <f t="shared" si="0"/>
        <v>0.1452664907136034</v>
      </c>
    </row>
    <row r="6" spans="1:24">
      <c r="A6" s="290" t="s">
        <v>17</v>
      </c>
      <c r="B6" s="291">
        <v>0.50229893201105258</v>
      </c>
      <c r="C6" s="291">
        <v>0.37127874476049227</v>
      </c>
      <c r="D6" s="291">
        <v>0.39316993094924485</v>
      </c>
      <c r="E6" s="291">
        <v>0.34172860539646438</v>
      </c>
      <c r="F6" s="291">
        <v>0.26089925184239665</v>
      </c>
      <c r="G6" s="291">
        <v>0.29508359334888484</v>
      </c>
      <c r="H6" s="291">
        <v>0.29887565847758846</v>
      </c>
      <c r="I6" s="291">
        <v>0.29113424547363986</v>
      </c>
      <c r="J6" s="291">
        <v>0.26249713163866295</v>
      </c>
      <c r="K6" s="291">
        <v>0.26018285353768839</v>
      </c>
      <c r="L6" s="101">
        <v>0.2862449528713355</v>
      </c>
      <c r="M6" s="101">
        <v>0.19478648026470721</v>
      </c>
      <c r="N6" s="101">
        <f>'P&amp;L'!N50/'P&amp;L'!N3</f>
        <v>-0.19459285593887388</v>
      </c>
      <c r="O6" s="101">
        <f>'P&amp;L'!O50/'P&amp;L'!O3</f>
        <v>-0.12380459667450423</v>
      </c>
      <c r="P6" s="101">
        <f>'P&amp;L'!P50/'P&amp;L'!P3</f>
        <v>-4.0492392374132755E-2</v>
      </c>
      <c r="Q6" s="101">
        <f>'P&amp;L'!Q50/'P&amp;L'!Q3</f>
        <v>1.5976820450512592E-2</v>
      </c>
      <c r="R6" s="101">
        <f>'P&amp;L'!R50/'P&amp;L'!R3</f>
        <v>6.3589801595577339E-2</v>
      </c>
      <c r="S6" s="133"/>
      <c r="T6" s="291">
        <v>0.31568926958827698</v>
      </c>
      <c r="U6" s="291">
        <v>0.34172860539646438</v>
      </c>
      <c r="V6" s="291">
        <v>0.29113424547363986</v>
      </c>
      <c r="W6" s="291">
        <v>0.19478648026470721</v>
      </c>
      <c r="X6" s="101">
        <f t="shared" si="0"/>
        <v>1.5976820450512592E-2</v>
      </c>
    </row>
    <row r="7" spans="1:24">
      <c r="A7" s="89" t="s">
        <v>232</v>
      </c>
      <c r="B7" s="292">
        <v>159.4</v>
      </c>
      <c r="C7" s="292">
        <v>163.4</v>
      </c>
      <c r="D7" s="292">
        <v>167.2</v>
      </c>
      <c r="E7" s="292">
        <v>169.2</v>
      </c>
      <c r="F7" s="292">
        <v>196.5</v>
      </c>
      <c r="G7" s="292">
        <v>203</v>
      </c>
      <c r="H7" s="292">
        <v>213</v>
      </c>
      <c r="I7" s="292">
        <v>221</v>
      </c>
      <c r="J7" s="292">
        <v>282</v>
      </c>
      <c r="K7" s="292">
        <v>309</v>
      </c>
      <c r="L7" s="107">
        <v>329</v>
      </c>
      <c r="M7" s="107">
        <v>347</v>
      </c>
      <c r="N7" s="107">
        <v>243</v>
      </c>
      <c r="O7" s="107">
        <v>220</v>
      </c>
      <c r="P7" s="107">
        <v>213</v>
      </c>
      <c r="Q7" s="107">
        <v>240</v>
      </c>
      <c r="R7" s="107">
        <v>286</v>
      </c>
      <c r="S7" s="292"/>
      <c r="T7" s="292">
        <v>173</v>
      </c>
      <c r="U7" s="292">
        <v>169.2</v>
      </c>
      <c r="V7" s="292">
        <v>221</v>
      </c>
      <c r="W7" s="292">
        <v>347</v>
      </c>
      <c r="X7" s="107">
        <f t="shared" si="0"/>
        <v>240</v>
      </c>
    </row>
    <row r="8" spans="1:24" s="137" customFormat="1">
      <c r="A8" s="293" t="s">
        <v>187</v>
      </c>
      <c r="B8" s="112">
        <v>164.3380943350931</v>
      </c>
      <c r="C8" s="112">
        <v>200.76045467705714</v>
      </c>
      <c r="D8" s="112">
        <v>246.16520885649501</v>
      </c>
      <c r="E8" s="112">
        <v>245.8393133572294</v>
      </c>
      <c r="F8" s="112">
        <v>273.44044702374009</v>
      </c>
      <c r="G8" s="112">
        <v>304.69041162603116</v>
      </c>
      <c r="H8" s="112">
        <v>322.04463849428981</v>
      </c>
      <c r="I8" s="112">
        <v>326.72670807453414</v>
      </c>
      <c r="J8" s="112">
        <v>270.24434389140271</v>
      </c>
      <c r="K8" s="112">
        <v>351.27562797012899</v>
      </c>
      <c r="L8" s="112">
        <v>432.34549405306495</v>
      </c>
      <c r="M8" s="142">
        <v>386.80711646157948</v>
      </c>
      <c r="N8" s="142">
        <f>'P&amp;L'!N17/N38</f>
        <v>46.408721800704932</v>
      </c>
      <c r="O8" s="142">
        <f>'P&amp;L'!O17/O38</f>
        <v>42.723377330327239</v>
      </c>
      <c r="P8" s="142">
        <f>'P&amp;L'!P17/P38</f>
        <v>70.464026915113877</v>
      </c>
      <c r="Q8" s="142">
        <f>'P&amp;L'!Q17/Q38</f>
        <v>84.032504239683433</v>
      </c>
      <c r="R8" s="142">
        <f>'P&amp;L'!R17/R38</f>
        <v>97.369558720257842</v>
      </c>
      <c r="S8" s="107"/>
      <c r="T8" s="112">
        <v>217.7638167217761</v>
      </c>
      <c r="U8" s="112">
        <v>245.8393133572294</v>
      </c>
      <c r="V8" s="112">
        <v>326.72670807453414</v>
      </c>
      <c r="W8" s="142">
        <v>386.80711646157948</v>
      </c>
      <c r="X8" s="142">
        <f t="shared" si="0"/>
        <v>84.032504239683433</v>
      </c>
    </row>
    <row r="9" spans="1:24">
      <c r="A9" s="294" t="s">
        <v>166</v>
      </c>
      <c r="B9" s="133">
        <v>0.56272176890961279</v>
      </c>
      <c r="C9" s="133">
        <v>0.36670785298814534</v>
      </c>
      <c r="D9" s="133">
        <v>0.39232662762074527</v>
      </c>
      <c r="E9" s="133">
        <v>0.29200993643087075</v>
      </c>
      <c r="F9" s="133">
        <v>0.24986295942791939</v>
      </c>
      <c r="G9" s="133">
        <v>0.3040825201233599</v>
      </c>
      <c r="H9" s="133">
        <v>0.29431705497912775</v>
      </c>
      <c r="I9" s="133">
        <v>0.22505230780755053</v>
      </c>
      <c r="J9" s="133">
        <v>0.2162932292817861</v>
      </c>
      <c r="K9" s="133">
        <v>0.26885516369776663</v>
      </c>
      <c r="L9" s="133">
        <v>0.31224917637470206</v>
      </c>
      <c r="M9" s="133">
        <v>0.23107579376813375</v>
      </c>
      <c r="N9" s="133">
        <f>'P&amp;L'!N50*3/'Balance Sheet'!N53</f>
        <v>-8.768018476784753E-2</v>
      </c>
      <c r="O9" s="133">
        <f>'P&amp;L'!O50*2/'Balance Sheet'!O53</f>
        <v>-7.0990262176934785E-2</v>
      </c>
      <c r="P9" s="133">
        <f>'P&amp;L'!P50*2/'Balance Sheet'!P53</f>
        <v>-3.6775830751765611E-2</v>
      </c>
      <c r="Q9" s="133">
        <f>'P&amp;L'!Q50/'Balance Sheet'!Q53</f>
        <v>1.0007313491928686E-2</v>
      </c>
      <c r="R9" s="133">
        <f>'P&amp;L'!R50/'Balance Sheet'!R53</f>
        <v>1.0501627343614628E-2</v>
      </c>
      <c r="S9" s="133"/>
      <c r="T9" s="133">
        <v>0.38295513581455742</v>
      </c>
      <c r="U9" s="133">
        <v>0.29200993643087075</v>
      </c>
      <c r="V9" s="133">
        <v>0.22505230780755053</v>
      </c>
      <c r="W9" s="133">
        <v>0.23107579376813375</v>
      </c>
      <c r="X9" s="133">
        <f t="shared" si="0"/>
        <v>1.0007313491928686E-2</v>
      </c>
    </row>
    <row r="10" spans="1:24">
      <c r="A10" s="294" t="s">
        <v>37</v>
      </c>
      <c r="B10" s="133">
        <v>0.3350240941081743</v>
      </c>
      <c r="C10" s="133">
        <v>0.27789686617572146</v>
      </c>
      <c r="D10" s="133">
        <v>0.30982043095302364</v>
      </c>
      <c r="E10" s="133">
        <v>0.27679954242849591</v>
      </c>
      <c r="F10" s="133">
        <v>0.202698360300789</v>
      </c>
      <c r="G10" s="133">
        <v>0.2349846148380898</v>
      </c>
      <c r="H10" s="133">
        <v>0.23602419970317762</v>
      </c>
      <c r="I10" s="133">
        <v>0.20623961934080279</v>
      </c>
      <c r="J10" s="133">
        <v>0.17977620957884469</v>
      </c>
      <c r="K10" s="133">
        <v>0.2172266619384744</v>
      </c>
      <c r="L10" s="133">
        <v>0.24863668240295311</v>
      </c>
      <c r="M10" s="133">
        <v>0.16792199987693654</v>
      </c>
      <c r="N10" s="133">
        <f>'P&amp;L'!N50*3/('Balance Sheet'!N50*1/2+'Balance Sheet'!M50*1/2)</f>
        <v>-5.8388662507651748E-2</v>
      </c>
      <c r="O10" s="133">
        <f>'P&amp;L'!O50*2/('Balance Sheet'!O50*1/2+'Balance Sheet'!M50*1/2)</f>
        <v>-4.8506484345633566E-2</v>
      </c>
      <c r="P10" s="133">
        <f>'P&amp;L'!P50*2/('Balance Sheet'!P50*1/2+'Balance Sheet'!N50*1/2)</f>
        <v>-2.8892723167986474E-2</v>
      </c>
      <c r="Q10" s="133">
        <v>1.6189955519874826E-2</v>
      </c>
      <c r="R10" s="133">
        <v>4.1220906658778721E-2</v>
      </c>
      <c r="S10" s="133"/>
      <c r="T10" s="133">
        <v>0.24285202199564468</v>
      </c>
      <c r="U10" s="133">
        <v>0.27679954242849591</v>
      </c>
      <c r="V10" s="133">
        <v>0.20623961934080279</v>
      </c>
      <c r="W10" s="133">
        <v>0.16792199987693654</v>
      </c>
      <c r="X10" s="133">
        <f t="shared" si="0"/>
        <v>1.6189955519874826E-2</v>
      </c>
    </row>
    <row r="11" spans="1:24">
      <c r="A11" s="295" t="s">
        <v>167</v>
      </c>
      <c r="B11" s="291">
        <v>0.40199050110281687</v>
      </c>
      <c r="C11" s="291">
        <v>0.34438175459235426</v>
      </c>
      <c r="D11" s="291">
        <v>0.39278722372951774</v>
      </c>
      <c r="E11" s="291">
        <v>0.34652421683243856</v>
      </c>
      <c r="F11" s="291">
        <v>0.25696335046124075</v>
      </c>
      <c r="G11" s="291">
        <v>0.29306791247176672</v>
      </c>
      <c r="H11" s="291">
        <v>0.29332779748419729</v>
      </c>
      <c r="I11" s="291">
        <v>0.28444868553347946</v>
      </c>
      <c r="J11" s="291">
        <v>0.25958491455057797</v>
      </c>
      <c r="K11" s="291">
        <v>0.31248076422671539</v>
      </c>
      <c r="L11" s="291">
        <v>0.37662723579934371</v>
      </c>
      <c r="M11" s="291">
        <v>0.25775426293018128</v>
      </c>
      <c r="N11" s="291">
        <f>'P&amp;L'!N50*3/('Balance Sheet'!N43*1/2+'Balance Sheet'!M43*1/2)</f>
        <v>-9.3431421459653732E-2</v>
      </c>
      <c r="O11" s="291">
        <f>'P&amp;L'!O50*2/('Balance Sheet'!O43*1/2+'Balance Sheet'!M43*1/2)</f>
        <v>-7.675391337303139E-2</v>
      </c>
      <c r="P11" s="291">
        <f>'P&amp;L'!P50*2/('Balance Sheet'!P43*1/2+'Balance Sheet'!N43*1/2)</f>
        <v>-4.3910675872858282E-2</v>
      </c>
      <c r="Q11" s="291">
        <v>2.4707362996376818E-2</v>
      </c>
      <c r="R11" s="291">
        <v>5.9228213395987349E-2</v>
      </c>
      <c r="S11" s="133"/>
      <c r="T11" s="291">
        <v>0.29596144217343695</v>
      </c>
      <c r="U11" s="291">
        <v>0.34652421683243856</v>
      </c>
      <c r="V11" s="291">
        <v>0.28444868553347946</v>
      </c>
      <c r="W11" s="291">
        <v>0.25775426293018128</v>
      </c>
      <c r="X11" s="291">
        <f t="shared" si="0"/>
        <v>2.4707362996376818E-2</v>
      </c>
    </row>
    <row r="12" spans="1:24">
      <c r="A12" s="294" t="s">
        <v>168</v>
      </c>
      <c r="B12" s="296">
        <v>0</v>
      </c>
      <c r="C12" s="296">
        <v>2.7121535589619269E-2</v>
      </c>
      <c r="D12" s="296">
        <v>2.0927282564019111E-2</v>
      </c>
      <c r="E12" s="296">
        <v>4.3606363047074929E-2</v>
      </c>
      <c r="F12" s="296">
        <v>2.0233464716194655E-2</v>
      </c>
      <c r="G12" s="296">
        <v>1.1786830853340565E-2</v>
      </c>
      <c r="H12" s="296">
        <v>8.5993592468086456E-3</v>
      </c>
      <c r="I12" s="296">
        <v>0.17903458265338795</v>
      </c>
      <c r="J12" s="296">
        <v>0.20941753102853206</v>
      </c>
      <c r="K12" s="296">
        <v>0.15892539880725604</v>
      </c>
      <c r="L12" s="296">
        <v>0.31641922382885435</v>
      </c>
      <c r="M12" s="296">
        <v>0.34632781774020138</v>
      </c>
      <c r="N12" s="296">
        <f>('Balance Sheet'!N29+'Balance Sheet'!N35)/'Balance Sheet'!N43</f>
        <v>0.37466983227961603</v>
      </c>
      <c r="O12" s="296">
        <f>('Balance Sheet'!O29+'Balance Sheet'!O35)/'Balance Sheet'!O43</f>
        <v>0.34944518704624017</v>
      </c>
      <c r="P12" s="296">
        <f>('Balance Sheet'!P29+'Balance Sheet'!P35)/'Balance Sheet'!P43</f>
        <v>0.29809761721752498</v>
      </c>
      <c r="Q12" s="296">
        <f>('Balance Sheet'!Q29+'Balance Sheet'!Q35)/'Balance Sheet'!Q43</f>
        <v>0.28620752306496222</v>
      </c>
      <c r="R12" s="296">
        <f>('Balance Sheet'!R29+'Balance Sheet'!R35)/'Balance Sheet'!R43</f>
        <v>0.28022620206724674</v>
      </c>
      <c r="S12" s="296"/>
      <c r="T12" s="296">
        <v>9.897985619247332E-3</v>
      </c>
      <c r="U12" s="296">
        <v>4.3606363047074929E-2</v>
      </c>
      <c r="V12" s="296">
        <v>0.17903458265338795</v>
      </c>
      <c r="W12" s="296">
        <v>0.34632781774020138</v>
      </c>
      <c r="X12" s="296">
        <f t="shared" si="0"/>
        <v>0.28620752306496222</v>
      </c>
    </row>
    <row r="13" spans="1:24">
      <c r="A13" s="295" t="s">
        <v>11</v>
      </c>
      <c r="B13" s="297" t="s">
        <v>161</v>
      </c>
      <c r="C13" s="297" t="s">
        <v>161</v>
      </c>
      <c r="D13" s="297" t="s">
        <v>161</v>
      </c>
      <c r="E13" s="297" t="s">
        <v>161</v>
      </c>
      <c r="F13" s="297" t="s">
        <v>161</v>
      </c>
      <c r="G13" s="297" t="s">
        <v>161</v>
      </c>
      <c r="H13" s="297" t="s">
        <v>161</v>
      </c>
      <c r="I13" s="298">
        <v>9.0433787942281504E-2</v>
      </c>
      <c r="J13" s="298">
        <v>0.21808701716449433</v>
      </c>
      <c r="K13" s="298">
        <v>4.0085646031317604E-2</v>
      </c>
      <c r="L13" s="299">
        <v>0.10959588144668303</v>
      </c>
      <c r="M13" s="299">
        <v>0.18543607336525375</v>
      </c>
      <c r="N13" s="299">
        <v>0.23584372446032764</v>
      </c>
      <c r="O13" s="299">
        <v>0.26931855411959493</v>
      </c>
      <c r="P13" s="299">
        <v>0.53007975735476554</v>
      </c>
      <c r="Q13" s="299">
        <v>0.5513294452687868</v>
      </c>
      <c r="R13" s="299">
        <v>0.58426558511383786</v>
      </c>
      <c r="S13" s="300"/>
      <c r="T13" s="297" t="s">
        <v>161</v>
      </c>
      <c r="U13" s="297" t="s">
        <v>161</v>
      </c>
      <c r="V13" s="298">
        <v>9.0433787942281504E-2</v>
      </c>
      <c r="W13" s="298">
        <v>0.18543607336525375</v>
      </c>
      <c r="X13" s="299">
        <f t="shared" si="0"/>
        <v>0.5513294452687868</v>
      </c>
    </row>
    <row r="14" spans="1:24">
      <c r="A14" s="294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2"/>
      <c r="M14" s="302"/>
      <c r="N14" s="302"/>
      <c r="O14" s="302"/>
      <c r="P14" s="302"/>
      <c r="Q14" s="302"/>
      <c r="R14" s="302"/>
      <c r="S14" s="301"/>
      <c r="T14" s="301"/>
      <c r="U14" s="301"/>
      <c r="V14" s="301"/>
      <c r="W14" s="301"/>
      <c r="X14" s="301"/>
    </row>
    <row r="15" spans="1:24">
      <c r="A15" s="303" t="s">
        <v>15</v>
      </c>
      <c r="B15" s="85" t="s">
        <v>7</v>
      </c>
      <c r="C15" s="86" t="s">
        <v>26</v>
      </c>
      <c r="D15" s="86" t="s">
        <v>27</v>
      </c>
      <c r="E15" s="86" t="s">
        <v>28</v>
      </c>
      <c r="F15" s="85" t="s">
        <v>0</v>
      </c>
      <c r="G15" s="85" t="s">
        <v>25</v>
      </c>
      <c r="H15" s="86" t="s">
        <v>24</v>
      </c>
      <c r="I15" s="86" t="s">
        <v>153</v>
      </c>
      <c r="J15" s="85" t="s">
        <v>191</v>
      </c>
      <c r="K15" s="85" t="s">
        <v>194</v>
      </c>
      <c r="L15" s="85" t="s">
        <v>196</v>
      </c>
      <c r="M15" s="85" t="s">
        <v>197</v>
      </c>
      <c r="N15" s="85" t="s">
        <v>204</v>
      </c>
      <c r="O15" s="85" t="s">
        <v>214</v>
      </c>
      <c r="P15" s="85" t="s">
        <v>218</v>
      </c>
      <c r="Q15" s="85" t="s">
        <v>220</v>
      </c>
      <c r="R15" s="85" t="s">
        <v>222</v>
      </c>
      <c r="S15" s="289"/>
      <c r="T15" s="86">
        <v>2005</v>
      </c>
      <c r="U15" s="86">
        <v>2006</v>
      </c>
      <c r="V15" s="86">
        <v>2007</v>
      </c>
      <c r="W15" s="86">
        <v>2008</v>
      </c>
      <c r="X15" s="86">
        <v>2009</v>
      </c>
    </row>
    <row r="16" spans="1:24" s="140" customFormat="1">
      <c r="A16" s="304" t="s">
        <v>169</v>
      </c>
      <c r="B16" s="305">
        <v>2.0499999999999998</v>
      </c>
      <c r="C16" s="305">
        <v>2.2000000000000002</v>
      </c>
      <c r="D16" s="305">
        <v>1.9350000000000001</v>
      </c>
      <c r="E16" s="305">
        <v>2.3250000000000002</v>
      </c>
      <c r="F16" s="305">
        <v>2.9409999999999998</v>
      </c>
      <c r="G16" s="305">
        <v>2.9350000000000001</v>
      </c>
      <c r="H16" s="305">
        <v>3.395</v>
      </c>
      <c r="I16" s="305">
        <v>4.09</v>
      </c>
      <c r="J16" s="305">
        <v>4.2949999999999999</v>
      </c>
      <c r="K16" s="305">
        <v>5.7</v>
      </c>
      <c r="L16" s="306">
        <v>1.857</v>
      </c>
      <c r="M16" s="306">
        <v>1.02</v>
      </c>
      <c r="N16" s="306">
        <v>1.19</v>
      </c>
      <c r="O16" s="306">
        <v>2.589</v>
      </c>
      <c r="P16" s="306">
        <v>2.5449999999999999</v>
      </c>
      <c r="Q16" s="306">
        <v>3.07</v>
      </c>
      <c r="R16" s="306">
        <v>3.456</v>
      </c>
      <c r="S16" s="141"/>
      <c r="T16" s="305">
        <v>1.43</v>
      </c>
      <c r="U16" s="305">
        <v>2.3250000000000002</v>
      </c>
      <c r="V16" s="306">
        <v>4.09</v>
      </c>
      <c r="W16" s="306">
        <v>1.02</v>
      </c>
      <c r="X16" s="306">
        <f>Q16</f>
        <v>3.07</v>
      </c>
    </row>
    <row r="17" spans="1:24" s="140" customFormat="1">
      <c r="A17" s="290" t="s">
        <v>170</v>
      </c>
      <c r="B17" s="307">
        <v>1.8403281250000001</v>
      </c>
      <c r="C17" s="307">
        <v>2.164431608606558</v>
      </c>
      <c r="D17" s="307">
        <v>2.0714913880091905</v>
      </c>
      <c r="E17" s="307">
        <v>2.1713460213539877</v>
      </c>
      <c r="F17" s="307">
        <v>2.5265</v>
      </c>
      <c r="G17" s="307">
        <v>2.8122554347826108</v>
      </c>
      <c r="H17" s="307">
        <v>3.1746694132772317</v>
      </c>
      <c r="I17" s="307">
        <v>3.9862867678847009</v>
      </c>
      <c r="J17" s="307">
        <v>4.1680000000000001</v>
      </c>
      <c r="K17" s="307">
        <v>4.5742802197802224</v>
      </c>
      <c r="L17" s="308">
        <v>4.3220000000000001</v>
      </c>
      <c r="M17" s="308">
        <v>3.49</v>
      </c>
      <c r="N17" s="308">
        <v>1.141</v>
      </c>
      <c r="O17" s="308">
        <v>1.5369999999999999</v>
      </c>
      <c r="P17" s="308">
        <v>1.786</v>
      </c>
      <c r="Q17" s="308">
        <v>2.0649999999999999</v>
      </c>
      <c r="R17" s="308">
        <v>3.21</v>
      </c>
      <c r="S17" s="141"/>
      <c r="T17" s="307">
        <v>1.4384615384615385</v>
      </c>
      <c r="U17" s="307">
        <v>2.1713460213539877</v>
      </c>
      <c r="V17" s="308">
        <v>3.9862867678847009</v>
      </c>
      <c r="W17" s="308">
        <v>3.49</v>
      </c>
      <c r="X17" s="308">
        <f t="shared" ref="X17:X32" si="1">Q17</f>
        <v>2.0649999999999999</v>
      </c>
    </row>
    <row r="18" spans="1:24">
      <c r="A18" s="103" t="s">
        <v>171</v>
      </c>
      <c r="B18" s="118">
        <v>11029.504710307827</v>
      </c>
      <c r="C18" s="118">
        <v>12971.930674554747</v>
      </c>
      <c r="D18" s="118">
        <v>12414.918933132181</v>
      </c>
      <c r="E18" s="118">
        <v>13013.370601982666</v>
      </c>
      <c r="F18" s="118">
        <v>15141.888519999999</v>
      </c>
      <c r="G18" s="118">
        <v>16854.485995869567</v>
      </c>
      <c r="H18" s="118">
        <v>19026.515373073868</v>
      </c>
      <c r="I18" s="118">
        <v>23890.722481430905</v>
      </c>
      <c r="J18" s="118">
        <v>24982.669091208802</v>
      </c>
      <c r="K18" s="118">
        <v>27414.700798351645</v>
      </c>
      <c r="L18" s="108">
        <v>25902.728131280001</v>
      </c>
      <c r="M18" s="108">
        <v>20916.363067600003</v>
      </c>
      <c r="N18" s="108">
        <v>6840</v>
      </c>
      <c r="O18" s="108">
        <v>9212.2800000000007</v>
      </c>
      <c r="P18" s="108">
        <v>10375</v>
      </c>
      <c r="Q18" s="108">
        <v>12173</v>
      </c>
      <c r="R18" s="108">
        <v>19065</v>
      </c>
      <c r="S18" s="118"/>
      <c r="T18" s="118">
        <v>8621.0268759999999</v>
      </c>
      <c r="U18" s="118">
        <v>13013.370601982666</v>
      </c>
      <c r="V18" s="118">
        <v>23890.722481430905</v>
      </c>
      <c r="W18" s="118">
        <v>20916.363067600003</v>
      </c>
      <c r="X18" s="108">
        <f>Q18</f>
        <v>12173</v>
      </c>
    </row>
    <row r="19" spans="1:24">
      <c r="A19" s="103" t="s">
        <v>188</v>
      </c>
      <c r="B19" s="118">
        <v>12286.115841999999</v>
      </c>
      <c r="C19" s="118">
        <v>13185.099928000001</v>
      </c>
      <c r="D19" s="118">
        <v>11596.894709400001</v>
      </c>
      <c r="E19" s="118">
        <v>13934.253333000001</v>
      </c>
      <c r="F19" s="118">
        <v>17626.08131284</v>
      </c>
      <c r="G19" s="118">
        <v>17590.1219494</v>
      </c>
      <c r="H19" s="118">
        <v>20347.006479800002</v>
      </c>
      <c r="I19" s="118">
        <v>24512.299411600001</v>
      </c>
      <c r="J19" s="118">
        <v>25740.912100000001</v>
      </c>
      <c r="K19" s="118">
        <v>34161.394500000002</v>
      </c>
      <c r="L19" s="108">
        <v>11129.422984680001</v>
      </c>
      <c r="M19" s="108">
        <v>6113.0917847999999</v>
      </c>
      <c r="N19" s="108">
        <v>7131</v>
      </c>
      <c r="O19" s="108">
        <v>12286</v>
      </c>
      <c r="P19" s="108">
        <v>15252</v>
      </c>
      <c r="Q19" s="108">
        <v>18099</v>
      </c>
      <c r="R19" s="108">
        <v>20627</v>
      </c>
      <c r="S19" s="118"/>
      <c r="T19" s="118">
        <v>8570.3149532000007</v>
      </c>
      <c r="U19" s="118">
        <v>13934.253333000001</v>
      </c>
      <c r="V19" s="118">
        <v>24512.299411600001</v>
      </c>
      <c r="W19" s="118">
        <v>6113.0917847999999</v>
      </c>
      <c r="X19" s="108">
        <f t="shared" si="1"/>
        <v>18099</v>
      </c>
    </row>
    <row r="20" spans="1:24">
      <c r="A20" s="294" t="s">
        <v>148</v>
      </c>
      <c r="B20" s="309">
        <v>-2294.1559999999999</v>
      </c>
      <c r="C20" s="309">
        <v>-1247.7829999999999</v>
      </c>
      <c r="D20" s="309">
        <v>-1263.3699999999999</v>
      </c>
      <c r="E20" s="309">
        <v>-405.53899999999999</v>
      </c>
      <c r="F20" s="309">
        <v>-785.125</v>
      </c>
      <c r="G20" s="309">
        <v>-1394.1990000000001</v>
      </c>
      <c r="H20" s="309">
        <v>-1461.8579999999999</v>
      </c>
      <c r="I20" s="309">
        <v>301.69200000000001</v>
      </c>
      <c r="J20" s="309">
        <v>745.52</v>
      </c>
      <c r="K20" s="309">
        <v>179.10900000000001</v>
      </c>
      <c r="L20" s="310">
        <v>587.399</v>
      </c>
      <c r="M20" s="310">
        <v>841.5</v>
      </c>
      <c r="N20" s="310">
        <f>'Balance Sheet'!N54/1000</f>
        <v>915.072</v>
      </c>
      <c r="O20" s="310">
        <f>'Balance Sheet'!O54/1000</f>
        <v>736.54100000000005</v>
      </c>
      <c r="P20" s="310">
        <f>'Balance Sheet'!P54/1000</f>
        <v>760.58600000000001</v>
      </c>
      <c r="Q20" s="310">
        <f>'Balance Sheet'!Q54/1000</f>
        <v>796.25699999999995</v>
      </c>
      <c r="R20" s="310">
        <f>'Balance Sheet'!R54/1000</f>
        <v>954.65899999999999</v>
      </c>
      <c r="S20" s="309"/>
      <c r="T20" s="309">
        <v>-1900.5650000000001</v>
      </c>
      <c r="U20" s="309">
        <v>-405.53899999999999</v>
      </c>
      <c r="V20" s="309">
        <v>301.69200000000001</v>
      </c>
      <c r="W20" s="309">
        <v>841.5</v>
      </c>
      <c r="X20" s="310">
        <f t="shared" si="1"/>
        <v>796.25699999999995</v>
      </c>
    </row>
    <row r="21" spans="1:24">
      <c r="A21" s="99" t="s">
        <v>21</v>
      </c>
      <c r="B21" s="311">
        <v>9991.9598420000002</v>
      </c>
      <c r="C21" s="311">
        <v>11937.316928000002</v>
      </c>
      <c r="D21" s="311">
        <v>10333.524709400001</v>
      </c>
      <c r="E21" s="311">
        <v>13528.714333</v>
      </c>
      <c r="F21" s="311">
        <v>16840.95631284</v>
      </c>
      <c r="G21" s="311">
        <v>16195.922949399999</v>
      </c>
      <c r="H21" s="311">
        <v>18885.148479800002</v>
      </c>
      <c r="I21" s="311">
        <v>24813.9914116</v>
      </c>
      <c r="J21" s="311">
        <v>26486.432100000002</v>
      </c>
      <c r="K21" s="311">
        <v>34340.503499999999</v>
      </c>
      <c r="L21" s="311">
        <v>11716.82198468</v>
      </c>
      <c r="M21" s="311">
        <v>6954.5917847999999</v>
      </c>
      <c r="N21" s="311">
        <f>N19+N20</f>
        <v>8046.0720000000001</v>
      </c>
      <c r="O21" s="311">
        <f>O19+O20</f>
        <v>13022.540999999999</v>
      </c>
      <c r="P21" s="108">
        <v>15904.770499999999</v>
      </c>
      <c r="Q21" s="311">
        <v>18787</v>
      </c>
      <c r="R21" s="311">
        <v>21446</v>
      </c>
      <c r="S21" s="118"/>
      <c r="T21" s="311">
        <v>6669.7499532000002</v>
      </c>
      <c r="U21" s="311">
        <v>13528.714333</v>
      </c>
      <c r="V21" s="311">
        <v>24813.9914116</v>
      </c>
      <c r="W21" s="311">
        <v>6954.5917847999999</v>
      </c>
      <c r="X21" s="311">
        <f t="shared" si="1"/>
        <v>18787</v>
      </c>
    </row>
    <row r="22" spans="1:24">
      <c r="A22" s="304" t="s">
        <v>173</v>
      </c>
      <c r="B22" s="305">
        <v>0.95933672623432842</v>
      </c>
      <c r="C22" s="305">
        <v>1.0021645700188735</v>
      </c>
      <c r="D22" s="305">
        <v>1.0771420374175567</v>
      </c>
      <c r="E22" s="305">
        <v>1.1857346159963058</v>
      </c>
      <c r="F22" s="305">
        <v>1.2607898378303439</v>
      </c>
      <c r="G22" s="305">
        <v>1.3043443351899335</v>
      </c>
      <c r="H22" s="305">
        <v>1.3898059703806591</v>
      </c>
      <c r="I22" s="305">
        <v>1.7688843715527127</v>
      </c>
      <c r="J22" s="305">
        <v>2.0272067975183266</v>
      </c>
      <c r="K22" s="305">
        <v>2.0505453085406451</v>
      </c>
      <c r="L22" s="305">
        <v>2.3164124175608598</v>
      </c>
      <c r="M22" s="305">
        <v>1.9521280491276682</v>
      </c>
      <c r="N22" s="305">
        <f>('Balance Sheet'!N43+'Balance Sheet'!N35+'Balance Sheet'!N28)/5993227.24</f>
        <v>1.7258578034494816</v>
      </c>
      <c r="O22" s="305">
        <f>('Balance Sheet'!O43+'Balance Sheet'!O35+'Balance Sheet'!O28)/5993227.24</f>
        <v>1.7977454497453695</v>
      </c>
      <c r="P22" s="305">
        <f>('Balance Sheet'!P43+'Balance Sheet'!P35+'Balance Sheet'!P28)/5993227.24</f>
        <v>1.8439340871713716</v>
      </c>
      <c r="Q22" s="305">
        <f>('Balance Sheet'!Q43+'Balance Sheet'!Q35+'Balance Sheet'!Q28)/5993227.24</f>
        <v>1.9185129379476022</v>
      </c>
      <c r="R22" s="305">
        <f>('Balance Sheet'!R43+'Balance Sheet'!R35+'Balance Sheet'!R28)/5993227.24</f>
        <v>2.0031496419615151</v>
      </c>
      <c r="S22" s="141"/>
      <c r="T22" s="305">
        <v>0.86182248614354218</v>
      </c>
      <c r="U22" s="305">
        <v>1.1857346159963058</v>
      </c>
      <c r="V22" s="305">
        <v>1.7688843715527127</v>
      </c>
      <c r="W22" s="305">
        <v>1.9521280491276682</v>
      </c>
      <c r="X22" s="305">
        <f t="shared" si="1"/>
        <v>1.9185129379476022</v>
      </c>
    </row>
    <row r="23" spans="1:24">
      <c r="A23" s="89" t="s">
        <v>12</v>
      </c>
      <c r="B23" s="312">
        <v>9.1086651338119454E-2</v>
      </c>
      <c r="C23" s="312">
        <v>0.15747525702028944</v>
      </c>
      <c r="D23" s="312">
        <v>0.28110380810456304</v>
      </c>
      <c r="E23" s="312">
        <v>0.34471628010554123</v>
      </c>
      <c r="F23" s="312">
        <v>7.6188834782109804E-2</v>
      </c>
      <c r="G23" s="312">
        <v>0.17769725013797408</v>
      </c>
      <c r="H23" s="312">
        <v>0.27655083540600073</v>
      </c>
      <c r="I23" s="312">
        <v>0.37497043078913855</v>
      </c>
      <c r="J23" s="312">
        <v>0.10307034511843405</v>
      </c>
      <c r="K23" s="312">
        <v>0.25542432127102194</v>
      </c>
      <c r="L23" s="312">
        <v>0.46041454620365768</v>
      </c>
      <c r="M23" s="312">
        <v>0.38021935574063098</v>
      </c>
      <c r="N23" s="312">
        <f>'P&amp;L'!N60</f>
        <v>-3.2300000000000002E-2</v>
      </c>
      <c r="O23" s="312">
        <f>'P&amp;L'!O60</f>
        <v>-4.053258624647111E-2</v>
      </c>
      <c r="P23" s="312">
        <f>'P&amp;L'!P60</f>
        <v>-1.3202069074223857E-2</v>
      </c>
      <c r="Q23" s="312">
        <f>'P&amp;L'!Q60</f>
        <v>3.5883004496255345E-2</v>
      </c>
      <c r="R23" s="312">
        <f>'P&amp;L'!R60</f>
        <v>2.1949943616688228E-2</v>
      </c>
      <c r="S23" s="312"/>
      <c r="T23" s="312">
        <v>0.23049267859898467</v>
      </c>
      <c r="U23" s="312">
        <v>0.34471628010554123</v>
      </c>
      <c r="V23" s="312">
        <v>0.37497043078913855</v>
      </c>
      <c r="W23" s="312">
        <v>0.38021935574063098</v>
      </c>
      <c r="X23" s="312">
        <f t="shared" si="1"/>
        <v>3.5883004496255345E-2</v>
      </c>
    </row>
    <row r="24" spans="1:24">
      <c r="A24" s="89" t="s">
        <v>13</v>
      </c>
      <c r="B24" s="312">
        <v>2.6545130633157835E-2</v>
      </c>
      <c r="C24" s="312">
        <v>8.8062237399828672E-2</v>
      </c>
      <c r="D24" s="312">
        <v>0.17177506521511438</v>
      </c>
      <c r="E24" s="312">
        <v>0.26448004330968766</v>
      </c>
      <c r="F24" s="312">
        <v>7.6638175328055808E-2</v>
      </c>
      <c r="G24" s="312">
        <v>0.22807695174261405</v>
      </c>
      <c r="H24" s="312">
        <v>0.33021274194168548</v>
      </c>
      <c r="I24" s="312">
        <v>0.42112586406785402</v>
      </c>
      <c r="J24" s="312">
        <v>4.1724765303576238E-2</v>
      </c>
      <c r="K24" s="312">
        <v>0.19758386468256123</v>
      </c>
      <c r="L24" s="312">
        <v>0.31503227299620962</v>
      </c>
      <c r="M24" s="312">
        <v>0.46398407546449044</v>
      </c>
      <c r="N24" s="312">
        <f>CashFlow!N29/5993227.24</f>
        <v>6.3765811756538698E-2</v>
      </c>
      <c r="O24" s="312">
        <f>CashFlow!O29/5993227.24</f>
        <v>0.15470212672930453</v>
      </c>
      <c r="P24" s="312">
        <f>CashFlow!P29/5993227.24</f>
        <v>0.20874396212615492</v>
      </c>
      <c r="Q24" s="312">
        <f>CashFlow!Q29/5993227.24</f>
        <v>0.23263910146680838</v>
      </c>
      <c r="R24" s="312">
        <f>CashFlow!R29/5993227.24</f>
        <v>1.7139346780383383E-2</v>
      </c>
      <c r="S24" s="312"/>
      <c r="T24" s="312">
        <v>0.25424782658499695</v>
      </c>
      <c r="U24" s="312">
        <v>0.26448004330968766</v>
      </c>
      <c r="V24" s="312">
        <v>0.42112586406785402</v>
      </c>
      <c r="W24" s="312">
        <v>0.46398407546449044</v>
      </c>
      <c r="X24" s="312">
        <f t="shared" si="1"/>
        <v>0.23263910146680838</v>
      </c>
    </row>
    <row r="25" spans="1:24">
      <c r="A25" s="290" t="s">
        <v>175</v>
      </c>
      <c r="B25" s="313">
        <v>0</v>
      </c>
      <c r="C25" s="313">
        <v>5.6099999999999997E-2</v>
      </c>
      <c r="D25" s="313">
        <v>5.6099999999999997E-2</v>
      </c>
      <c r="E25" s="313">
        <v>0.114</v>
      </c>
      <c r="F25" s="313">
        <v>0</v>
      </c>
      <c r="G25" s="313">
        <v>6.0100000000000001E-2</v>
      </c>
      <c r="H25" s="313">
        <v>6.0100000000000001E-2</v>
      </c>
      <c r="I25" s="313">
        <v>0.1231</v>
      </c>
      <c r="J25" s="313">
        <v>0</v>
      </c>
      <c r="K25" s="314">
        <v>7.8600000000000003E-2</v>
      </c>
      <c r="L25" s="314">
        <v>7.8600000000000003E-2</v>
      </c>
      <c r="M25" s="314">
        <v>7.8600000000000003E-2</v>
      </c>
      <c r="N25" s="314" t="s">
        <v>161</v>
      </c>
      <c r="O25" s="314" t="s">
        <v>161</v>
      </c>
      <c r="P25" s="314"/>
      <c r="Q25" s="314">
        <v>7.4999999999999997E-3</v>
      </c>
      <c r="R25" s="314" t="s">
        <v>161</v>
      </c>
      <c r="S25" s="315"/>
      <c r="T25" s="313">
        <v>0.1101</v>
      </c>
      <c r="U25" s="316">
        <v>0.114</v>
      </c>
      <c r="V25" s="313">
        <v>0.1231</v>
      </c>
      <c r="W25" s="314">
        <v>7.8600000000000003E-2</v>
      </c>
      <c r="X25" s="314">
        <f t="shared" si="1"/>
        <v>7.4999999999999997E-3</v>
      </c>
    </row>
    <row r="26" spans="1:24" s="137" customFormat="1">
      <c r="A26" s="317" t="s">
        <v>29</v>
      </c>
      <c r="B26" s="318">
        <v>2.1368930678249307</v>
      </c>
      <c r="C26" s="318">
        <v>2.1952482314941228</v>
      </c>
      <c r="D26" s="318">
        <v>1.7964204652518754</v>
      </c>
      <c r="E26" s="318">
        <v>1.9608097534088047</v>
      </c>
      <c r="F26" s="318">
        <v>2.3326647405891849</v>
      </c>
      <c r="G26" s="318">
        <v>2.2501726889262081</v>
      </c>
      <c r="H26" s="318">
        <v>2.4427870309624091</v>
      </c>
      <c r="I26" s="318">
        <v>2.312191834455426</v>
      </c>
      <c r="J26" s="318">
        <v>2.118678767877983</v>
      </c>
      <c r="K26" s="318">
        <v>2.7797483802280087</v>
      </c>
      <c r="L26" s="318">
        <v>0.80167071542268253</v>
      </c>
      <c r="M26" s="318">
        <v>0.52250670772124774</v>
      </c>
      <c r="N26" s="318">
        <f>N16/N22</f>
        <v>0.68951219365902583</v>
      </c>
      <c r="O26" s="318">
        <f>O16/O22</f>
        <v>1.4401371453153742</v>
      </c>
      <c r="P26" s="318">
        <f>P16/P22</f>
        <v>1.3802011783968244</v>
      </c>
      <c r="Q26" s="318">
        <f>Q16/Q22</f>
        <v>1.6001977048349969</v>
      </c>
      <c r="R26" s="318">
        <f>R16/R22</f>
        <v>1.7252829881525134</v>
      </c>
      <c r="S26" s="318"/>
      <c r="T26" s="318">
        <v>1.6592744132250734</v>
      </c>
      <c r="U26" s="318">
        <v>1.9608097534088047</v>
      </c>
      <c r="V26" s="318">
        <v>2.312191834455426</v>
      </c>
      <c r="W26" s="318">
        <v>0.52250670772124774</v>
      </c>
      <c r="X26" s="318">
        <f t="shared" si="1"/>
        <v>1.6001977048349969</v>
      </c>
    </row>
    <row r="27" spans="1:24" s="137" customFormat="1">
      <c r="A27" s="317" t="s">
        <v>30</v>
      </c>
      <c r="B27" s="318">
        <v>5.051036836804399</v>
      </c>
      <c r="C27" s="318">
        <v>6.8722910810289646</v>
      </c>
      <c r="D27" s="318">
        <v>5.5268498548016423</v>
      </c>
      <c r="E27" s="318">
        <v>6.2989366811720933</v>
      </c>
      <c r="F27" s="318">
        <v>8.2902567260198374</v>
      </c>
      <c r="G27" s="318">
        <v>7.9130527698065629</v>
      </c>
      <c r="H27" s="318">
        <v>8.6096361143238109</v>
      </c>
      <c r="I27" s="318">
        <v>10.630936310085623</v>
      </c>
      <c r="J27" s="318">
        <v>10.109600378291924</v>
      </c>
      <c r="K27" s="318">
        <v>8.9542769400698763</v>
      </c>
      <c r="L27" s="318">
        <v>7.0403944157015612</v>
      </c>
      <c r="M27" s="318">
        <v>9.1789119814845126</v>
      </c>
      <c r="N27" s="318" t="str">
        <f>IF(N16/N23&gt;0,N16/N23,"-")</f>
        <v>-</v>
      </c>
      <c r="O27" s="318" t="str">
        <f>IF(O16/O23&gt;0,O16/O23,"-")</f>
        <v>-</v>
      </c>
      <c r="P27" s="318" t="str">
        <f>IF(P16/P23&gt;0,P16/P23,"-")</f>
        <v>-</v>
      </c>
      <c r="Q27" s="318">
        <f>IF(Q16/Q23&gt;0,Q16/Q23,"-")</f>
        <v>85.555823518634753</v>
      </c>
      <c r="R27" s="318">
        <f>IF(R16/R23&gt;0,R16/R23,"-")</f>
        <v>157.44915159474272</v>
      </c>
      <c r="S27" s="318"/>
      <c r="T27" s="318">
        <v>6.2408122774441779</v>
      </c>
      <c r="U27" s="318">
        <v>6.2989366811720933</v>
      </c>
      <c r="V27" s="318">
        <v>10.630936310085623</v>
      </c>
      <c r="W27" s="318">
        <v>9.1789119814845126</v>
      </c>
      <c r="X27" s="318">
        <f t="shared" si="1"/>
        <v>85.555823518634753</v>
      </c>
    </row>
    <row r="28" spans="1:24">
      <c r="A28" s="89" t="s">
        <v>31</v>
      </c>
      <c r="B28" s="300">
        <v>2.2984627110191398</v>
      </c>
      <c r="C28" s="300">
        <v>2.3480305603691605</v>
      </c>
      <c r="D28" s="300">
        <v>1.8086834643301555</v>
      </c>
      <c r="E28" s="300">
        <v>2.2377693510596504</v>
      </c>
      <c r="F28" s="300">
        <v>2.405622711337096</v>
      </c>
      <c r="G28" s="300">
        <v>2.2437750669076513</v>
      </c>
      <c r="H28" s="300">
        <v>2.5540917458516792</v>
      </c>
      <c r="I28" s="300">
        <v>3.2146385954975614</v>
      </c>
      <c r="J28" s="300">
        <v>2.8138021404349711</v>
      </c>
      <c r="K28" s="300">
        <v>2.9183161766505497</v>
      </c>
      <c r="L28" s="300">
        <v>0.91158915955238906</v>
      </c>
      <c r="M28" s="300">
        <v>0.5944775889138082</v>
      </c>
      <c r="N28" s="300">
        <f>N21/('P&amp;L'!N3/1000*2)</f>
        <v>3.1106124828542843</v>
      </c>
      <c r="O28" s="300">
        <f>O21/('P&amp;L'!O3/1000*2)</f>
        <v>2.5176385910006762</v>
      </c>
      <c r="P28" s="300">
        <f>P21/('P&amp;L'!P3/1000*2)</f>
        <v>1.83856108353326</v>
      </c>
      <c r="Q28" s="300">
        <f>Q21/('P&amp;L'!Q3/1000*2)</f>
        <v>1.5299121564782459</v>
      </c>
      <c r="R28" s="300">
        <f>R21/('P&amp;L'!R3/1000*2)</f>
        <v>6.3171525153731318</v>
      </c>
      <c r="S28" s="300"/>
      <c r="T28" s="300">
        <v>1.5242334676628719</v>
      </c>
      <c r="U28" s="300">
        <v>2.2377693510596504</v>
      </c>
      <c r="V28" s="300">
        <v>3.2146385954975614</v>
      </c>
      <c r="W28" s="300">
        <v>0.5944775889138082</v>
      </c>
      <c r="X28" s="300">
        <f t="shared" si="1"/>
        <v>1.5299121564782459</v>
      </c>
    </row>
    <row r="29" spans="1:24">
      <c r="A29" s="89" t="s">
        <v>183</v>
      </c>
      <c r="B29" s="118">
        <v>193.82699578451431</v>
      </c>
      <c r="C29" s="118">
        <v>230.71930195404488</v>
      </c>
      <c r="D29" s="118">
        <v>278.92721473841658</v>
      </c>
      <c r="E29" s="118">
        <v>296.50346393115109</v>
      </c>
      <c r="F29" s="118">
        <v>310.1474347648774</v>
      </c>
      <c r="G29" s="118">
        <v>340.66198606721105</v>
      </c>
      <c r="H29" s="118">
        <v>359.19005952265042</v>
      </c>
      <c r="I29" s="118">
        <v>363.5233736515201</v>
      </c>
      <c r="J29" s="118">
        <v>297.46362687086668</v>
      </c>
      <c r="K29" s="118">
        <v>379.1715885947047</v>
      </c>
      <c r="L29" s="118">
        <v>459.71649130832571</v>
      </c>
      <c r="M29" s="118">
        <v>432.20236961408051</v>
      </c>
      <c r="N29" s="118">
        <f>'P&amp;L'!N55/Multiples!N38</f>
        <v>92.101813252422801</v>
      </c>
      <c r="O29" s="118">
        <f>'P&amp;L'!O55/Multiples!O38</f>
        <v>90.007498843379224</v>
      </c>
      <c r="P29" s="118">
        <f>'P&amp;L'!P55/Multiples!P38</f>
        <v>118.61555383022774</v>
      </c>
      <c r="Q29" s="118">
        <f>'P&amp;L'!Q55/Multiples!Q38</f>
        <v>136.07019031467874</v>
      </c>
      <c r="R29" s="118">
        <f>'P&amp;L'!R55/Multiples!R38</f>
        <v>142.24806681800294</v>
      </c>
      <c r="S29" s="118"/>
      <c r="T29" s="118">
        <v>246.73500236183278</v>
      </c>
      <c r="U29" s="118">
        <v>296.50346393115109</v>
      </c>
      <c r="V29" s="118">
        <v>363.5233736515201</v>
      </c>
      <c r="W29" s="118">
        <v>432.20236961408051</v>
      </c>
      <c r="X29" s="118">
        <f t="shared" si="1"/>
        <v>136.07019031467874</v>
      </c>
    </row>
    <row r="30" spans="1:24">
      <c r="A30" s="89" t="s">
        <v>32</v>
      </c>
      <c r="B30" s="300">
        <v>2.5749507317069398</v>
      </c>
      <c r="C30" s="300">
        <v>2.3191234556100824</v>
      </c>
      <c r="D30" s="300">
        <v>1.8048040507086986</v>
      </c>
      <c r="E30" s="300">
        <v>1.9121925283128207</v>
      </c>
      <c r="F30" s="300">
        <v>2.3038625280719423</v>
      </c>
      <c r="G30" s="300">
        <v>2.3122016686591822</v>
      </c>
      <c r="H30" s="300">
        <v>2.5151354399840935</v>
      </c>
      <c r="I30" s="300">
        <v>2.4849767622045462</v>
      </c>
      <c r="J30" s="300">
        <v>2.3185257214636956</v>
      </c>
      <c r="K30" s="300">
        <v>3.015588316935617</v>
      </c>
      <c r="L30" s="300">
        <v>0.99440343456565594</v>
      </c>
      <c r="M30" s="300">
        <v>0.70523057118207033</v>
      </c>
      <c r="N30" s="300">
        <f>N21/('Balance Sheet'!N53/1000)</f>
        <v>0.93439222429114677</v>
      </c>
      <c r="O30" s="300">
        <f>O21/('Balance Sheet'!O53/1000)</f>
        <v>1.443628334025445</v>
      </c>
      <c r="P30" s="300">
        <f>P21/('Balance Sheet'!P53/1000)</f>
        <v>1.6698102352182913</v>
      </c>
      <c r="Q30" s="300">
        <f>Q21/('Balance Sheet'!Q53/1000)</f>
        <v>1.9165653907688815</v>
      </c>
      <c r="R30" s="300">
        <f>R21/('Balance Sheet'!R53/1000)</f>
        <v>2.08651009830609</v>
      </c>
      <c r="S30" s="300"/>
      <c r="T30" s="300">
        <v>1.8490113249120232</v>
      </c>
      <c r="U30" s="300">
        <v>1.9121925283128207</v>
      </c>
      <c r="V30" s="300">
        <v>2.4849767622045462</v>
      </c>
      <c r="W30" s="300">
        <v>0.70523057118207033</v>
      </c>
      <c r="X30" s="300">
        <f t="shared" si="1"/>
        <v>1.9165653907688815</v>
      </c>
    </row>
    <row r="31" spans="1:24">
      <c r="A31" s="89" t="s">
        <v>33</v>
      </c>
      <c r="B31" s="300">
        <v>5.6267118078080518</v>
      </c>
      <c r="C31" s="300">
        <v>5.6346478110562108</v>
      </c>
      <c r="D31" s="300">
        <v>4.0809366561108398</v>
      </c>
      <c r="E31" s="300">
        <v>5.0001383514163598</v>
      </c>
      <c r="F31" s="300">
        <v>5.7985884175435212</v>
      </c>
      <c r="G31" s="300">
        <v>5.2328165162768627</v>
      </c>
      <c r="H31" s="300">
        <v>5.8212202734693372</v>
      </c>
      <c r="I31" s="300">
        <v>7.4381264246921663</v>
      </c>
      <c r="J31" s="300">
        <v>7.7480778141685187</v>
      </c>
      <c r="K31" s="300">
        <v>7.6856063505363945</v>
      </c>
      <c r="L31" s="300">
        <v>2.1861042207509356</v>
      </c>
      <c r="M31" s="300">
        <v>1.5325397414516504</v>
      </c>
      <c r="N31" s="300">
        <f>N21/('P&amp;L'!N55/1000*4)</f>
        <v>10.228716425803697</v>
      </c>
      <c r="O31" s="300">
        <f>O21/('P&amp;L'!O55/1000*2)</f>
        <v>15.108793411902292</v>
      </c>
      <c r="P31" s="300">
        <f>P21/('P&amp;L'!P55/1000*2)</f>
        <v>8.6753829932766848</v>
      </c>
      <c r="Q31" s="300">
        <f>Q21/('P&amp;L'!Q55/1000*2)</f>
        <v>6.504072358713767</v>
      </c>
      <c r="R31" s="300">
        <f>R21/('P&amp;L'!R55/1000*2)</f>
        <v>27.754482958545577</v>
      </c>
      <c r="S31" s="300"/>
      <c r="T31" s="300">
        <v>3.1922576728095602</v>
      </c>
      <c r="U31" s="300">
        <v>5.0001383514163598</v>
      </c>
      <c r="V31" s="300">
        <v>7.4381264246921663</v>
      </c>
      <c r="W31" s="300">
        <v>1.5325397414516504</v>
      </c>
      <c r="X31" s="300">
        <f t="shared" si="1"/>
        <v>6.504072358713767</v>
      </c>
    </row>
    <row r="32" spans="1:24">
      <c r="A32" s="290" t="s">
        <v>174</v>
      </c>
      <c r="B32" s="319" t="s">
        <v>161</v>
      </c>
      <c r="C32" s="319">
        <v>2.5919044878538196E-2</v>
      </c>
      <c r="D32" s="319">
        <v>2.7081937354282208E-2</v>
      </c>
      <c r="E32" s="319">
        <v>5.2501995941168764E-2</v>
      </c>
      <c r="F32" s="319" t="s">
        <v>161</v>
      </c>
      <c r="G32" s="319">
        <v>2.1370747214733633E-2</v>
      </c>
      <c r="H32" s="319">
        <v>1.8931104999042526E-2</v>
      </c>
      <c r="I32" s="319">
        <v>3.0880869131580887E-2</v>
      </c>
      <c r="J32" s="319" t="s">
        <v>161</v>
      </c>
      <c r="K32" s="319">
        <v>1.7183031258145451E-2</v>
      </c>
      <c r="L32" s="319">
        <v>1.8186024988431283E-2</v>
      </c>
      <c r="M32" s="319">
        <v>2.2521489971346703E-2</v>
      </c>
      <c r="N32" s="319"/>
      <c r="O32" s="319"/>
      <c r="P32" s="319"/>
      <c r="Q32" s="319">
        <f>Q25/Q17</f>
        <v>3.6319612590799033E-3</v>
      </c>
      <c r="R32" s="319"/>
      <c r="S32" s="320"/>
      <c r="T32" s="319">
        <v>7.6540106951871661E-2</v>
      </c>
      <c r="U32" s="319">
        <v>5.2501995941168764E-2</v>
      </c>
      <c r="V32" s="319">
        <v>3.0880869131580887E-2</v>
      </c>
      <c r="W32" s="319">
        <v>2.2521489971346703E-2</v>
      </c>
      <c r="X32" s="319">
        <f t="shared" si="1"/>
        <v>3.6319612590799033E-3</v>
      </c>
    </row>
    <row r="33" spans="1:24">
      <c r="B33" s="321"/>
      <c r="C33" s="321"/>
      <c r="D33" s="321"/>
      <c r="E33" s="321"/>
      <c r="F33" s="321"/>
      <c r="G33" s="321"/>
      <c r="H33" s="322"/>
      <c r="I33" s="322"/>
      <c r="J33" s="321"/>
      <c r="K33" s="321"/>
      <c r="L33" s="321"/>
      <c r="M33" s="321"/>
      <c r="N33" s="321"/>
      <c r="O33" s="321"/>
      <c r="P33" s="322"/>
      <c r="Q33" s="322"/>
      <c r="R33" s="322"/>
      <c r="S33" s="322"/>
      <c r="T33" s="322"/>
    </row>
    <row r="34" spans="1:24">
      <c r="M34" s="325"/>
      <c r="N34" s="325"/>
      <c r="O34" s="325"/>
    </row>
    <row r="35" spans="1:24">
      <c r="A35" s="178"/>
      <c r="B35" s="321"/>
      <c r="C35" s="321"/>
      <c r="D35" s="321"/>
      <c r="E35" s="321"/>
      <c r="F35" s="321"/>
      <c r="G35" s="321"/>
      <c r="H35" s="322"/>
      <c r="I35" s="322"/>
      <c r="J35" s="321"/>
      <c r="K35" s="321"/>
      <c r="L35" s="321"/>
      <c r="M35" s="321"/>
      <c r="N35" s="321"/>
      <c r="O35" s="321"/>
      <c r="P35" s="322"/>
      <c r="Q35" s="322"/>
      <c r="R35" s="322"/>
      <c r="S35" s="322"/>
      <c r="T35" s="322"/>
    </row>
    <row r="36" spans="1:24">
      <c r="A36" s="183"/>
      <c r="B36" s="327"/>
      <c r="C36" s="328"/>
      <c r="D36" s="329"/>
      <c r="E36" s="329"/>
      <c r="F36" s="327"/>
      <c r="G36" s="327"/>
      <c r="H36" s="330"/>
      <c r="I36" s="331"/>
      <c r="J36" s="327"/>
      <c r="K36" s="327"/>
      <c r="L36" s="327"/>
      <c r="M36" s="327"/>
      <c r="N36" s="327"/>
      <c r="O36" s="327"/>
      <c r="P36" s="331"/>
      <c r="Q36" s="331"/>
      <c r="R36" s="331"/>
      <c r="S36" s="331"/>
      <c r="T36" s="331"/>
    </row>
    <row r="37" spans="1:24">
      <c r="A37" s="332"/>
      <c r="B37" s="333"/>
      <c r="C37" s="334"/>
      <c r="D37" s="335"/>
      <c r="E37" s="335"/>
      <c r="F37" s="333"/>
      <c r="G37" s="321"/>
      <c r="H37" s="331"/>
      <c r="I37" s="331"/>
      <c r="J37" s="333"/>
      <c r="K37" s="321"/>
      <c r="L37" s="321"/>
      <c r="M37" s="321"/>
      <c r="N37" s="321"/>
      <c r="O37" s="321"/>
      <c r="P37" s="331"/>
      <c r="Q37" s="331"/>
      <c r="R37" s="331"/>
      <c r="S37" s="331"/>
      <c r="T37" s="331"/>
    </row>
    <row r="38" spans="1:24" outlineLevel="1">
      <c r="A38" s="89" t="s">
        <v>182</v>
      </c>
      <c r="B38" s="118">
        <v>2290.4549400000001</v>
      </c>
      <c r="C38" s="118">
        <v>4591.1980100000001</v>
      </c>
      <c r="D38" s="118">
        <v>6808.61852</v>
      </c>
      <c r="E38" s="118">
        <v>9125.2492099999999</v>
      </c>
      <c r="F38" s="118">
        <v>2341.08014</v>
      </c>
      <c r="G38" s="118">
        <v>4542.7258200000006</v>
      </c>
      <c r="H38" s="118">
        <v>6773.9708700000001</v>
      </c>
      <c r="I38" s="118">
        <v>9177</v>
      </c>
      <c r="J38" s="118">
        <v>2873</v>
      </c>
      <c r="K38" s="118">
        <v>5892</v>
      </c>
      <c r="L38" s="118">
        <v>8744</v>
      </c>
      <c r="M38" s="118">
        <v>10499.6</v>
      </c>
      <c r="N38" s="118">
        <v>2135.1805470000004</v>
      </c>
      <c r="O38" s="118">
        <v>4788.0343920000005</v>
      </c>
      <c r="P38" s="118">
        <v>7728</v>
      </c>
      <c r="Q38" s="118">
        <v>10614</v>
      </c>
      <c r="R38" s="118">
        <v>2716.0439409999999</v>
      </c>
      <c r="S38" s="118"/>
      <c r="T38" s="118">
        <v>8468</v>
      </c>
      <c r="U38" s="118">
        <v>9125.2492099999999</v>
      </c>
      <c r="V38" s="118">
        <v>9177</v>
      </c>
      <c r="W38" s="118">
        <v>10499</v>
      </c>
      <c r="X38" s="118">
        <v>10614</v>
      </c>
    </row>
    <row r="39" spans="1:24">
      <c r="B39" s="321"/>
      <c r="C39" s="336"/>
      <c r="D39" s="336"/>
      <c r="E39" s="336"/>
      <c r="F39" s="336"/>
      <c r="G39" s="336"/>
      <c r="H39" s="331"/>
      <c r="I39" s="331"/>
      <c r="J39" s="336"/>
      <c r="K39" s="336"/>
      <c r="L39" s="336"/>
      <c r="M39" s="336"/>
      <c r="N39" s="336"/>
      <c r="O39" s="336"/>
      <c r="P39" s="331"/>
      <c r="Q39" s="331"/>
      <c r="R39" s="331"/>
      <c r="S39" s="331"/>
      <c r="T39" s="331"/>
    </row>
    <row r="40" spans="1:24">
      <c r="B40" s="321"/>
      <c r="C40" s="336"/>
      <c r="D40" s="336"/>
      <c r="E40" s="336"/>
      <c r="F40" s="336"/>
      <c r="G40" s="336"/>
      <c r="H40" s="331"/>
      <c r="I40" s="118"/>
      <c r="J40" s="336"/>
      <c r="K40" s="336"/>
      <c r="L40" s="336"/>
      <c r="M40" s="336"/>
      <c r="N40" s="336"/>
      <c r="O40" s="336"/>
      <c r="P40" s="331"/>
      <c r="Q40" s="331"/>
      <c r="R40" s="331"/>
      <c r="S40" s="331"/>
      <c r="T40" s="331"/>
    </row>
    <row r="41" spans="1:24">
      <c r="B41" s="321"/>
      <c r="C41" s="336"/>
      <c r="D41" s="336"/>
      <c r="E41" s="336"/>
      <c r="F41" s="336"/>
      <c r="G41" s="336"/>
      <c r="H41" s="331"/>
      <c r="I41" s="331"/>
      <c r="J41" s="336"/>
      <c r="K41" s="336"/>
      <c r="L41" s="336"/>
      <c r="M41" s="336"/>
      <c r="N41" s="336"/>
      <c r="O41" s="336"/>
      <c r="P41" s="331"/>
      <c r="Q41" s="331"/>
      <c r="R41" s="331"/>
      <c r="S41" s="331"/>
      <c r="T41" s="331"/>
    </row>
    <row r="42" spans="1:24">
      <c r="B42" s="321"/>
      <c r="C42" s="336"/>
      <c r="D42" s="336"/>
      <c r="E42" s="336"/>
      <c r="F42" s="336"/>
      <c r="G42" s="336"/>
      <c r="H42" s="331"/>
      <c r="I42" s="331"/>
      <c r="J42" s="336"/>
      <c r="K42" s="336"/>
      <c r="L42" s="336"/>
      <c r="M42" s="336"/>
      <c r="N42" s="336"/>
      <c r="O42" s="336"/>
      <c r="P42" s="331"/>
      <c r="Q42" s="331"/>
      <c r="R42" s="331"/>
      <c r="S42" s="331"/>
      <c r="T42" s="331"/>
    </row>
    <row r="43" spans="1:24">
      <c r="B43" s="321"/>
      <c r="C43" s="336"/>
      <c r="D43" s="336"/>
      <c r="E43" s="336"/>
      <c r="F43" s="336"/>
      <c r="G43" s="336"/>
      <c r="H43" s="331"/>
      <c r="I43" s="331"/>
      <c r="J43" s="336"/>
      <c r="K43" s="336"/>
      <c r="L43" s="336"/>
      <c r="M43" s="336"/>
      <c r="N43" s="336"/>
      <c r="O43" s="336"/>
      <c r="P43" s="331"/>
      <c r="Q43" s="331"/>
      <c r="R43" s="331"/>
      <c r="S43" s="331"/>
      <c r="T43" s="331"/>
    </row>
    <row r="44" spans="1:24">
      <c r="B44" s="321"/>
      <c r="C44" s="337"/>
      <c r="D44" s="337"/>
      <c r="E44" s="337"/>
      <c r="F44" s="337"/>
      <c r="G44" s="337"/>
      <c r="H44" s="338"/>
      <c r="I44" s="338"/>
      <c r="J44" s="337"/>
      <c r="K44" s="337"/>
      <c r="L44" s="337"/>
      <c r="M44" s="337"/>
      <c r="N44" s="337"/>
      <c r="O44" s="337"/>
      <c r="P44" s="338"/>
      <c r="Q44" s="338"/>
      <c r="R44" s="338"/>
      <c r="S44" s="338"/>
      <c r="T44" s="338"/>
    </row>
    <row r="45" spans="1:24">
      <c r="B45" s="337"/>
      <c r="C45" s="337"/>
      <c r="D45" s="337"/>
      <c r="E45" s="337"/>
      <c r="F45" s="337"/>
      <c r="G45" s="337"/>
      <c r="H45" s="338"/>
      <c r="I45" s="338"/>
      <c r="J45" s="337"/>
      <c r="K45" s="337"/>
      <c r="L45" s="337"/>
      <c r="M45" s="337"/>
      <c r="N45" s="337"/>
      <c r="O45" s="337"/>
      <c r="P45" s="338"/>
      <c r="Q45" s="338"/>
      <c r="R45" s="338"/>
      <c r="S45" s="338"/>
      <c r="T45" s="338"/>
    </row>
    <row r="46" spans="1:24">
      <c r="B46" s="337"/>
      <c r="C46" s="337"/>
      <c r="D46" s="337"/>
      <c r="E46" s="337"/>
      <c r="F46" s="337"/>
      <c r="G46" s="337"/>
      <c r="H46" s="338"/>
      <c r="I46" s="338"/>
      <c r="J46" s="337"/>
      <c r="K46" s="337"/>
      <c r="L46" s="337"/>
      <c r="M46" s="337"/>
      <c r="N46" s="337"/>
      <c r="O46" s="337"/>
      <c r="P46" s="338"/>
      <c r="Q46" s="338"/>
      <c r="R46" s="338"/>
      <c r="S46" s="338"/>
      <c r="T46" s="338"/>
    </row>
    <row r="47" spans="1:24">
      <c r="B47" s="337"/>
      <c r="C47" s="337"/>
      <c r="D47" s="337"/>
      <c r="E47" s="337"/>
      <c r="F47" s="337"/>
      <c r="G47" s="337"/>
      <c r="H47" s="338"/>
      <c r="I47" s="338"/>
      <c r="J47" s="337"/>
      <c r="K47" s="337"/>
      <c r="L47" s="337"/>
      <c r="M47" s="337"/>
      <c r="N47" s="337"/>
      <c r="O47" s="337"/>
      <c r="P47" s="338"/>
      <c r="Q47" s="338"/>
      <c r="R47" s="338"/>
      <c r="S47" s="338"/>
      <c r="T47" s="338"/>
    </row>
    <row r="48" spans="1:24">
      <c r="B48" s="337"/>
      <c r="C48" s="337"/>
      <c r="D48" s="337"/>
      <c r="E48" s="337"/>
      <c r="F48" s="337"/>
      <c r="G48" s="337"/>
      <c r="H48" s="338"/>
      <c r="I48" s="338"/>
      <c r="J48" s="337"/>
      <c r="K48" s="337"/>
      <c r="L48" s="337"/>
      <c r="M48" s="337"/>
      <c r="N48" s="337"/>
      <c r="O48" s="337"/>
      <c r="P48" s="338"/>
      <c r="Q48" s="338"/>
      <c r="R48" s="338"/>
      <c r="S48" s="338"/>
      <c r="T48" s="338"/>
    </row>
    <row r="49" spans="2:20">
      <c r="B49" s="337"/>
      <c r="C49" s="337"/>
      <c r="D49" s="337"/>
      <c r="E49" s="337"/>
      <c r="F49" s="337"/>
      <c r="G49" s="337"/>
      <c r="H49" s="338"/>
      <c r="I49" s="338"/>
      <c r="J49" s="337"/>
      <c r="K49" s="337"/>
      <c r="L49" s="337"/>
      <c r="M49" s="337"/>
      <c r="N49" s="337"/>
      <c r="O49" s="337"/>
      <c r="P49" s="338"/>
      <c r="Q49" s="338"/>
      <c r="R49" s="338"/>
      <c r="S49" s="338"/>
      <c r="T49" s="338"/>
    </row>
    <row r="50" spans="2:20">
      <c r="B50" s="337"/>
      <c r="C50" s="337"/>
      <c r="D50" s="337"/>
      <c r="E50" s="337"/>
      <c r="F50" s="337"/>
      <c r="G50" s="337"/>
      <c r="H50" s="338"/>
      <c r="I50" s="338"/>
      <c r="J50" s="337"/>
      <c r="K50" s="337"/>
      <c r="L50" s="337"/>
      <c r="M50" s="337"/>
      <c r="N50" s="337"/>
      <c r="O50" s="337"/>
      <c r="P50" s="338"/>
      <c r="Q50" s="338"/>
      <c r="R50" s="338"/>
      <c r="S50" s="338"/>
      <c r="T50" s="338"/>
    </row>
    <row r="51" spans="2:20">
      <c r="B51" s="337"/>
      <c r="C51" s="337"/>
      <c r="D51" s="337"/>
      <c r="E51" s="337"/>
      <c r="F51" s="337"/>
      <c r="G51" s="337"/>
      <c r="H51" s="338"/>
      <c r="I51" s="338"/>
      <c r="J51" s="337"/>
      <c r="K51" s="337"/>
      <c r="L51" s="337"/>
      <c r="M51" s="337"/>
      <c r="N51" s="337"/>
      <c r="O51" s="337"/>
      <c r="P51" s="338"/>
      <c r="Q51" s="338"/>
      <c r="R51" s="338"/>
      <c r="S51" s="338"/>
      <c r="T51" s="338"/>
    </row>
    <row r="52" spans="2:20">
      <c r="B52" s="337"/>
      <c r="C52" s="337"/>
      <c r="D52" s="337"/>
      <c r="E52" s="337"/>
      <c r="F52" s="337"/>
      <c r="G52" s="337"/>
      <c r="H52" s="338"/>
      <c r="I52" s="338"/>
      <c r="J52" s="337"/>
      <c r="K52" s="337"/>
      <c r="L52" s="337"/>
      <c r="M52" s="337"/>
      <c r="N52" s="337"/>
      <c r="O52" s="337"/>
      <c r="P52" s="338"/>
      <c r="Q52" s="338"/>
      <c r="R52" s="338"/>
      <c r="S52" s="338"/>
      <c r="T52" s="338"/>
    </row>
    <row r="53" spans="2:20">
      <c r="B53" s="337"/>
      <c r="C53" s="337"/>
      <c r="D53" s="337"/>
      <c r="E53" s="337"/>
      <c r="F53" s="337"/>
      <c r="G53" s="337"/>
      <c r="H53" s="338"/>
      <c r="I53" s="338"/>
      <c r="J53" s="337"/>
      <c r="K53" s="337"/>
      <c r="L53" s="337"/>
      <c r="M53" s="337"/>
      <c r="N53" s="337"/>
      <c r="O53" s="337"/>
      <c r="P53" s="338"/>
      <c r="Q53" s="338"/>
      <c r="R53" s="338"/>
      <c r="S53" s="338"/>
      <c r="T53" s="338"/>
    </row>
    <row r="54" spans="2:20">
      <c r="B54" s="337"/>
      <c r="C54" s="337"/>
      <c r="D54" s="337"/>
      <c r="E54" s="337"/>
      <c r="F54" s="337"/>
      <c r="G54" s="337"/>
      <c r="H54" s="338"/>
      <c r="I54" s="338"/>
      <c r="J54" s="337"/>
      <c r="K54" s="337"/>
      <c r="L54" s="337"/>
      <c r="M54" s="337"/>
      <c r="N54" s="337"/>
      <c r="O54" s="337"/>
      <c r="P54" s="338"/>
      <c r="Q54" s="338"/>
      <c r="R54" s="338"/>
      <c r="S54" s="338"/>
      <c r="T54" s="338"/>
    </row>
    <row r="55" spans="2:20">
      <c r="B55" s="337"/>
      <c r="C55" s="337"/>
      <c r="D55" s="337"/>
      <c r="E55" s="337"/>
      <c r="F55" s="337"/>
      <c r="G55" s="337"/>
      <c r="H55" s="338"/>
      <c r="I55" s="338"/>
      <c r="J55" s="337"/>
      <c r="K55" s="337"/>
      <c r="L55" s="337"/>
      <c r="M55" s="337"/>
      <c r="N55" s="337"/>
      <c r="O55" s="337"/>
      <c r="P55" s="338"/>
      <c r="Q55" s="338"/>
      <c r="R55" s="338"/>
      <c r="S55" s="338"/>
      <c r="T55" s="338"/>
    </row>
    <row r="56" spans="2:20">
      <c r="B56" s="337"/>
      <c r="C56" s="337"/>
      <c r="D56" s="337"/>
      <c r="E56" s="337"/>
      <c r="F56" s="337"/>
      <c r="G56" s="337"/>
      <c r="H56" s="338"/>
      <c r="I56" s="338"/>
      <c r="J56" s="337"/>
      <c r="K56" s="337"/>
      <c r="L56" s="337"/>
      <c r="M56" s="337"/>
      <c r="N56" s="337"/>
      <c r="O56" s="337"/>
      <c r="P56" s="338"/>
      <c r="Q56" s="338"/>
      <c r="R56" s="338"/>
      <c r="S56" s="338"/>
      <c r="T56" s="338"/>
    </row>
    <row r="57" spans="2:20">
      <c r="B57" s="337"/>
      <c r="C57" s="337"/>
      <c r="D57" s="337"/>
      <c r="E57" s="337"/>
      <c r="F57" s="337"/>
      <c r="G57" s="337"/>
      <c r="H57" s="338"/>
      <c r="I57" s="338"/>
      <c r="J57" s="337"/>
      <c r="K57" s="337"/>
      <c r="L57" s="337"/>
      <c r="M57" s="337"/>
      <c r="N57" s="337"/>
      <c r="O57" s="337"/>
      <c r="P57" s="338"/>
      <c r="Q57" s="338"/>
      <c r="R57" s="338"/>
      <c r="S57" s="338"/>
      <c r="T57" s="338"/>
    </row>
    <row r="58" spans="2:20">
      <c r="B58" s="337"/>
      <c r="C58" s="337"/>
      <c r="D58" s="337"/>
      <c r="E58" s="337"/>
      <c r="F58" s="337"/>
      <c r="G58" s="337"/>
      <c r="H58" s="338"/>
      <c r="I58" s="338"/>
      <c r="J58" s="337"/>
      <c r="K58" s="337"/>
      <c r="L58" s="337"/>
      <c r="M58" s="337"/>
      <c r="N58" s="337"/>
      <c r="O58" s="337"/>
      <c r="P58" s="338"/>
      <c r="Q58" s="338"/>
      <c r="R58" s="338"/>
      <c r="S58" s="338"/>
      <c r="T58" s="338"/>
    </row>
    <row r="59" spans="2:20">
      <c r="B59" s="337"/>
      <c r="C59" s="337"/>
      <c r="D59" s="337"/>
      <c r="E59" s="337"/>
      <c r="F59" s="337"/>
      <c r="G59" s="337"/>
      <c r="H59" s="338"/>
      <c r="I59" s="338"/>
      <c r="J59" s="337"/>
      <c r="K59" s="337"/>
      <c r="L59" s="337"/>
      <c r="M59" s="337"/>
      <c r="N59" s="337"/>
      <c r="O59" s="337"/>
      <c r="P59" s="338"/>
      <c r="Q59" s="338"/>
      <c r="R59" s="338"/>
      <c r="S59" s="338"/>
      <c r="T59" s="338"/>
    </row>
    <row r="60" spans="2:20">
      <c r="B60" s="337"/>
      <c r="C60" s="337"/>
      <c r="D60" s="337"/>
      <c r="E60" s="337"/>
      <c r="F60" s="337"/>
      <c r="G60" s="337"/>
      <c r="H60" s="338"/>
      <c r="I60" s="338"/>
      <c r="J60" s="337"/>
      <c r="K60" s="337"/>
      <c r="L60" s="337"/>
      <c r="M60" s="337"/>
      <c r="N60" s="337"/>
      <c r="O60" s="337"/>
      <c r="P60" s="338"/>
      <c r="Q60" s="338"/>
      <c r="R60" s="338"/>
      <c r="S60" s="338"/>
      <c r="T60" s="338"/>
    </row>
    <row r="61" spans="2:20">
      <c r="B61" s="337"/>
      <c r="C61" s="337"/>
      <c r="D61" s="337"/>
      <c r="E61" s="337"/>
      <c r="F61" s="337"/>
      <c r="G61" s="337"/>
      <c r="H61" s="338"/>
      <c r="I61" s="338"/>
      <c r="J61" s="337"/>
      <c r="K61" s="337"/>
      <c r="L61" s="337"/>
      <c r="M61" s="337"/>
      <c r="N61" s="337"/>
      <c r="O61" s="337"/>
      <c r="P61" s="338"/>
      <c r="Q61" s="338"/>
      <c r="R61" s="338"/>
      <c r="S61" s="338"/>
      <c r="T61" s="33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>
    <oddFooter>&amp;CPage &amp;P of &amp;N&amp;R&amp;F&amp;A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"/>
  <sheetViews>
    <sheetView showGridLines="0" view="pageBreakPreview" topLeftCell="A10" zoomScale="90" zoomScaleSheetLayoutView="90" workbookViewId="0">
      <selection activeCell="AB19" sqref="AB19"/>
    </sheetView>
  </sheetViews>
  <sheetFormatPr defaultColWidth="11.42578125" defaultRowHeight="12.75" outlineLevelCol="1"/>
  <cols>
    <col min="1" max="1" width="37.42578125" style="124" customWidth="1"/>
    <col min="2" max="7" width="6.7109375" style="342" hidden="1" customWidth="1" outlineLevel="1"/>
    <col min="8" max="9" width="6.7109375" style="124" hidden="1" customWidth="1" outlineLevel="1"/>
    <col min="10" max="10" width="6.7109375" style="375" hidden="1" customWidth="1" outlineLevel="1"/>
    <col min="11" max="12" width="6.7109375" style="342" hidden="1" customWidth="1" outlineLevel="1"/>
    <col min="13" max="13" width="6.7109375" style="342" customWidth="1" collapsed="1"/>
    <col min="14" max="15" width="6.7109375" style="342" customWidth="1"/>
    <col min="16" max="16" width="7.28515625" style="342" bestFit="1" customWidth="1"/>
    <col min="17" max="18" width="7.28515625" style="342" customWidth="1"/>
    <col min="19" max="19" width="6.7109375" style="376" customWidth="1"/>
    <col min="20" max="23" width="7.140625" style="124" customWidth="1"/>
    <col min="24" max="24" width="6.7109375" style="342" customWidth="1"/>
    <col min="25" max="25" width="8.7109375" style="342" customWidth="1"/>
    <col min="26" max="27" width="6.7109375" style="342" customWidth="1"/>
    <col min="28" max="30" width="6.7109375" style="124" customWidth="1"/>
    <col min="31" max="16384" width="11.42578125" style="124"/>
  </cols>
  <sheetData>
    <row r="1" spans="1:29" s="284" customFormat="1">
      <c r="A1" s="284" t="s">
        <v>23</v>
      </c>
      <c r="B1" s="339"/>
      <c r="C1" s="339"/>
      <c r="D1" s="339"/>
      <c r="E1" s="339"/>
      <c r="F1" s="339"/>
      <c r="G1" s="339"/>
      <c r="J1" s="340"/>
      <c r="K1" s="339"/>
      <c r="L1" s="339"/>
      <c r="M1" s="339"/>
      <c r="N1" s="339"/>
      <c r="O1" s="339"/>
      <c r="P1" s="339"/>
      <c r="Q1" s="339"/>
      <c r="R1" s="339"/>
      <c r="S1" s="341"/>
      <c r="X1" s="339"/>
      <c r="Y1" s="339"/>
      <c r="Z1" s="339"/>
      <c r="AA1" s="339"/>
    </row>
    <row r="3" spans="1:29">
      <c r="A3" s="84" t="s">
        <v>20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191</v>
      </c>
      <c r="K3" s="85" t="s">
        <v>194</v>
      </c>
      <c r="L3" s="85" t="s">
        <v>196</v>
      </c>
      <c r="M3" s="86" t="s">
        <v>197</v>
      </c>
      <c r="N3" s="86" t="s">
        <v>204</v>
      </c>
      <c r="O3" s="86" t="s">
        <v>214</v>
      </c>
      <c r="P3" s="86" t="s">
        <v>218</v>
      </c>
      <c r="Q3" s="86" t="s">
        <v>220</v>
      </c>
      <c r="R3" s="86" t="s">
        <v>222</v>
      </c>
      <c r="S3" s="88"/>
      <c r="T3" s="86">
        <v>2005</v>
      </c>
      <c r="U3" s="86">
        <v>2006</v>
      </c>
      <c r="V3" s="86">
        <v>2007</v>
      </c>
      <c r="W3" s="86">
        <v>2008</v>
      </c>
      <c r="X3" s="86">
        <v>2009</v>
      </c>
    </row>
    <row r="4" spans="1:29">
      <c r="A4" s="89" t="s">
        <v>233</v>
      </c>
      <c r="B4" s="106">
        <v>2298.9757100000006</v>
      </c>
      <c r="C4" s="106">
        <v>4705.4029100000007</v>
      </c>
      <c r="D4" s="106">
        <v>6999.8456980000037</v>
      </c>
      <c r="E4" s="106">
        <v>9262.3436400070004</v>
      </c>
      <c r="F4" s="106">
        <v>2388.0304900000001</v>
      </c>
      <c r="G4" s="106">
        <v>4466.4531579999993</v>
      </c>
      <c r="H4" s="106">
        <v>6666.1922709999981</v>
      </c>
      <c r="I4" s="106">
        <v>9126.6141559999978</v>
      </c>
      <c r="J4" s="108">
        <v>2129.7616429999998</v>
      </c>
      <c r="K4" s="106">
        <v>4673.9370719999997</v>
      </c>
      <c r="L4" s="106">
        <v>6883.8317349999961</v>
      </c>
      <c r="M4" s="106">
        <v>8488.330298887493</v>
      </c>
      <c r="N4" s="106">
        <v>1893.3995911999998</v>
      </c>
      <c r="O4" s="106">
        <v>3820.5294948553847</v>
      </c>
      <c r="P4" s="106">
        <v>6523.7600530000009</v>
      </c>
      <c r="Q4" s="106">
        <v>8922.4064729999991</v>
      </c>
      <c r="R4" s="106">
        <v>2460.4054039999937</v>
      </c>
      <c r="S4" s="108"/>
      <c r="T4" s="106">
        <v>8201.2544550000002</v>
      </c>
      <c r="U4" s="106">
        <v>9262.3436400070004</v>
      </c>
      <c r="V4" s="106">
        <v>9126.6141559999978</v>
      </c>
      <c r="W4" s="106">
        <v>8488.330298887493</v>
      </c>
      <c r="X4" s="106">
        <f>Q4</f>
        <v>8922.4064729999991</v>
      </c>
    </row>
    <row r="5" spans="1:29" s="347" customFormat="1">
      <c r="A5" s="92" t="s">
        <v>154</v>
      </c>
      <c r="B5" s="343"/>
      <c r="C5" s="343"/>
      <c r="D5" s="343"/>
      <c r="E5" s="343"/>
      <c r="F5" s="343"/>
      <c r="G5" s="343"/>
      <c r="H5" s="344"/>
      <c r="I5" s="344"/>
      <c r="J5" s="345"/>
      <c r="K5" s="343"/>
      <c r="L5" s="344"/>
      <c r="M5" s="344"/>
      <c r="N5" s="344"/>
      <c r="O5" s="344"/>
      <c r="P5" s="344"/>
      <c r="Q5" s="344"/>
      <c r="R5" s="344"/>
      <c r="S5" s="345"/>
      <c r="T5" s="344"/>
      <c r="U5" s="97">
        <v>0.12938132706760408</v>
      </c>
      <c r="V5" s="97">
        <v>-1.4653902865441548E-2</v>
      </c>
      <c r="W5" s="97">
        <v>-6.9936544506254306E-2</v>
      </c>
      <c r="X5" s="97">
        <f>X4/W4-1</f>
        <v>5.1137992847591907E-2</v>
      </c>
      <c r="Y5" s="346"/>
      <c r="Z5" s="346"/>
      <c r="AA5" s="346"/>
      <c r="AB5" s="346"/>
      <c r="AC5" s="346"/>
    </row>
    <row r="6" spans="1:29">
      <c r="A6" s="348" t="s">
        <v>39</v>
      </c>
      <c r="B6" s="106">
        <v>131.77700999999999</v>
      </c>
      <c r="C6" s="106">
        <v>406.12202000000002</v>
      </c>
      <c r="D6" s="106">
        <v>685.32191000000012</v>
      </c>
      <c r="E6" s="106">
        <v>845.44290000000001</v>
      </c>
      <c r="F6" s="106">
        <v>242.75050000000002</v>
      </c>
      <c r="G6" s="106">
        <v>357.34855000000005</v>
      </c>
      <c r="H6" s="106">
        <v>534.01554999999996</v>
      </c>
      <c r="I6" s="106">
        <v>853.17555000000004</v>
      </c>
      <c r="J6" s="108">
        <v>266.34699999999998</v>
      </c>
      <c r="K6" s="106">
        <v>419.58250999999996</v>
      </c>
      <c r="L6" s="106">
        <v>573.81975999999997</v>
      </c>
      <c r="M6" s="106">
        <v>616.328033</v>
      </c>
      <c r="N6" s="106">
        <v>89.579570000000004</v>
      </c>
      <c r="O6" s="106">
        <v>104.7199</v>
      </c>
      <c r="P6" s="106">
        <v>326.07224500000001</v>
      </c>
      <c r="Q6" s="106">
        <v>559.23963000000003</v>
      </c>
      <c r="R6" s="106">
        <v>94.225729999999714</v>
      </c>
      <c r="S6" s="108"/>
      <c r="T6" s="106">
        <v>398.661</v>
      </c>
      <c r="U6" s="106">
        <v>845.44290000000001</v>
      </c>
      <c r="V6" s="106">
        <v>853.17555000000004</v>
      </c>
      <c r="W6" s="106">
        <v>616.328033</v>
      </c>
      <c r="X6" s="106">
        <f>Q6</f>
        <v>559.23963000000003</v>
      </c>
    </row>
    <row r="7" spans="1:29" s="347" customFormat="1">
      <c r="A7" s="92" t="s">
        <v>154</v>
      </c>
      <c r="B7" s="343"/>
      <c r="C7" s="343"/>
      <c r="D7" s="343"/>
      <c r="E7" s="343"/>
      <c r="F7" s="343"/>
      <c r="G7" s="343"/>
      <c r="H7" s="344"/>
      <c r="I7" s="344"/>
      <c r="J7" s="345"/>
      <c r="K7" s="343"/>
      <c r="L7" s="344"/>
      <c r="M7" s="344"/>
      <c r="N7" s="344"/>
      <c r="O7" s="344"/>
      <c r="P7" s="344"/>
      <c r="Q7" s="344"/>
      <c r="R7" s="344"/>
      <c r="S7" s="345"/>
      <c r="T7" s="344"/>
      <c r="U7" s="97">
        <v>1.1207063143874119</v>
      </c>
      <c r="V7" s="97">
        <v>9.1462711437992894E-3</v>
      </c>
      <c r="W7" s="97">
        <v>-0.27760701417193689</v>
      </c>
      <c r="X7" s="97">
        <f>X6/W6-1</f>
        <v>-9.2626653248465751E-2</v>
      </c>
      <c r="Y7" s="349"/>
      <c r="Z7" s="349"/>
      <c r="AA7" s="349"/>
    </row>
    <row r="8" spans="1:29">
      <c r="A8" s="348" t="s">
        <v>40</v>
      </c>
      <c r="B8" s="106">
        <v>936.54313999999999</v>
      </c>
      <c r="C8" s="106">
        <v>1788.6261399999999</v>
      </c>
      <c r="D8" s="106">
        <v>2539.9112300000029</v>
      </c>
      <c r="E8" s="106">
        <v>3431.8622099999993</v>
      </c>
      <c r="F8" s="106">
        <v>852.29369999999972</v>
      </c>
      <c r="G8" s="106">
        <v>1527.4027299999993</v>
      </c>
      <c r="H8" s="106">
        <v>2269.670299999997</v>
      </c>
      <c r="I8" s="106">
        <v>3082.9940399999978</v>
      </c>
      <c r="J8" s="108">
        <v>589.00304000000006</v>
      </c>
      <c r="K8" s="106">
        <v>1524.1964199999998</v>
      </c>
      <c r="L8" s="106">
        <v>2324.986669999998</v>
      </c>
      <c r="M8" s="106">
        <v>3107.9819900000002</v>
      </c>
      <c r="N8" s="106">
        <v>645.20765000000006</v>
      </c>
      <c r="O8" s="106">
        <v>1467.6062600000005</v>
      </c>
      <c r="P8" s="106">
        <v>2529.8565724000009</v>
      </c>
      <c r="Q8" s="106">
        <v>3442.9668429999992</v>
      </c>
      <c r="R8" s="106">
        <v>1008.3456769999939</v>
      </c>
      <c r="S8" s="108"/>
      <c r="T8" s="106">
        <v>3203.5237900000002</v>
      </c>
      <c r="U8" s="106">
        <v>3431.8622099999993</v>
      </c>
      <c r="V8" s="106">
        <v>3082.9940399999978</v>
      </c>
      <c r="W8" s="106">
        <v>3107.9819900000002</v>
      </c>
      <c r="X8" s="106">
        <f>Q8</f>
        <v>3442.9668429999992</v>
      </c>
    </row>
    <row r="9" spans="1:29" s="347" customFormat="1">
      <c r="A9" s="92" t="s">
        <v>154</v>
      </c>
      <c r="B9" s="343"/>
      <c r="C9" s="343"/>
      <c r="D9" s="343"/>
      <c r="E9" s="343"/>
      <c r="F9" s="343"/>
      <c r="G9" s="343"/>
      <c r="H9" s="344"/>
      <c r="I9" s="344"/>
      <c r="J9" s="345"/>
      <c r="K9" s="343"/>
      <c r="L9" s="344"/>
      <c r="M9" s="344"/>
      <c r="N9" s="344"/>
      <c r="O9" s="344"/>
      <c r="P9" s="344"/>
      <c r="Q9" s="344"/>
      <c r="R9" s="344"/>
      <c r="S9" s="345"/>
      <c r="T9" s="344"/>
      <c r="U9" s="97">
        <v>7.1277266837465492E-2</v>
      </c>
      <c r="V9" s="97">
        <v>-0.10165564601732702</v>
      </c>
      <c r="W9" s="97">
        <v>8.105091893074956E-3</v>
      </c>
      <c r="X9" s="97">
        <f>X8/W8-1</f>
        <v>0.10778210880173056</v>
      </c>
      <c r="Y9" s="350"/>
      <c r="Z9" s="349"/>
      <c r="AA9" s="349"/>
    </row>
    <row r="10" spans="1:29">
      <c r="A10" s="348" t="s">
        <v>152</v>
      </c>
      <c r="B10" s="106">
        <v>1230.6555600000004</v>
      </c>
      <c r="C10" s="106">
        <v>2510.6547500000001</v>
      </c>
      <c r="D10" s="106">
        <v>3774.6125580000007</v>
      </c>
      <c r="E10" s="106">
        <v>4985.0385300070011</v>
      </c>
      <c r="F10" s="106">
        <v>1292.9862900000001</v>
      </c>
      <c r="G10" s="106">
        <v>2581.7018779999999</v>
      </c>
      <c r="H10" s="106">
        <v>3862.5064210000014</v>
      </c>
      <c r="I10" s="106">
        <v>5190.4445660000001</v>
      </c>
      <c r="J10" s="108">
        <v>1274.4116029999998</v>
      </c>
      <c r="K10" s="106">
        <v>2730.1581419999998</v>
      </c>
      <c r="L10" s="106">
        <v>3985.0253049999978</v>
      </c>
      <c r="M10" s="106">
        <v>4764.0202758874921</v>
      </c>
      <c r="N10" s="106">
        <v>1158.6123711999999</v>
      </c>
      <c r="O10" s="106">
        <v>2248.2033348553841</v>
      </c>
      <c r="P10" s="106">
        <v>3667.8312356000001</v>
      </c>
      <c r="Q10" s="106">
        <v>4920.2</v>
      </c>
      <c r="R10" s="106">
        <v>1357.8339970000002</v>
      </c>
      <c r="S10" s="108"/>
      <c r="T10" s="106">
        <v>4599.069665</v>
      </c>
      <c r="U10" s="106">
        <v>4985.0385300070011</v>
      </c>
      <c r="V10" s="106">
        <v>5190.4445660000001</v>
      </c>
      <c r="W10" s="106">
        <v>4764.0202758874921</v>
      </c>
      <c r="X10" s="106">
        <f>Q10</f>
        <v>4920.2</v>
      </c>
    </row>
    <row r="11" spans="1:29" s="347" customFormat="1">
      <c r="A11" s="92" t="s">
        <v>154</v>
      </c>
      <c r="B11" s="343"/>
      <c r="C11" s="343"/>
      <c r="D11" s="343"/>
      <c r="E11" s="343"/>
      <c r="F11" s="343"/>
      <c r="G11" s="343"/>
      <c r="H11" s="344"/>
      <c r="I11" s="344"/>
      <c r="J11" s="345"/>
      <c r="K11" s="343"/>
      <c r="L11" s="344"/>
      <c r="M11" s="344"/>
      <c r="N11" s="344"/>
      <c r="O11" s="344"/>
      <c r="P11" s="344"/>
      <c r="Q11" s="344"/>
      <c r="R11" s="344"/>
      <c r="S11" s="345"/>
      <c r="T11" s="344"/>
      <c r="U11" s="97">
        <v>8.3923248204808676E-2</v>
      </c>
      <c r="V11" s="97">
        <v>4.1204503186199171E-2</v>
      </c>
      <c r="W11" s="97">
        <v>-8.2155639019015791E-2</v>
      </c>
      <c r="X11" s="97">
        <f>X10/W10-1</f>
        <v>3.2783177876675396E-2</v>
      </c>
      <c r="Y11" s="349"/>
      <c r="Z11" s="349"/>
      <c r="AA11" s="349"/>
    </row>
    <row r="12" spans="1:29">
      <c r="A12" s="99"/>
      <c r="B12" s="100"/>
      <c r="C12" s="100"/>
      <c r="D12" s="100"/>
      <c r="E12" s="100"/>
      <c r="F12" s="100"/>
      <c r="G12" s="100"/>
      <c r="H12" s="100"/>
      <c r="I12" s="100"/>
      <c r="J12" s="351"/>
      <c r="K12" s="100"/>
      <c r="L12" s="100"/>
      <c r="M12" s="100"/>
      <c r="N12" s="100"/>
      <c r="O12" s="100"/>
      <c r="P12" s="100"/>
      <c r="Q12" s="100"/>
      <c r="R12" s="100"/>
      <c r="S12" s="132"/>
      <c r="T12" s="100"/>
      <c r="U12" s="100"/>
      <c r="V12" s="100"/>
      <c r="W12" s="100"/>
      <c r="X12" s="100"/>
    </row>
    <row r="13" spans="1:29">
      <c r="A13" s="103"/>
      <c r="B13" s="104"/>
      <c r="C13" s="104"/>
      <c r="D13" s="104"/>
      <c r="E13" s="104"/>
      <c r="F13" s="104"/>
      <c r="G13" s="104"/>
      <c r="H13" s="104"/>
      <c r="I13" s="104"/>
      <c r="J13" s="132"/>
      <c r="K13" s="104"/>
      <c r="L13" s="104"/>
      <c r="M13" s="104"/>
      <c r="N13" s="104"/>
      <c r="O13" s="104"/>
      <c r="P13" s="104"/>
      <c r="Q13" s="104"/>
      <c r="R13" s="104"/>
      <c r="S13" s="132"/>
      <c r="T13" s="104"/>
      <c r="U13" s="104"/>
      <c r="V13" s="104"/>
      <c r="W13" s="104"/>
      <c r="X13" s="104"/>
    </row>
    <row r="14" spans="1:29">
      <c r="A14" s="105" t="s">
        <v>234</v>
      </c>
      <c r="B14" s="85" t="s">
        <v>7</v>
      </c>
      <c r="C14" s="86" t="s">
        <v>26</v>
      </c>
      <c r="D14" s="86" t="s">
        <v>27</v>
      </c>
      <c r="E14" s="86" t="s">
        <v>28</v>
      </c>
      <c r="F14" s="85" t="s">
        <v>0</v>
      </c>
      <c r="G14" s="85" t="s">
        <v>25</v>
      </c>
      <c r="H14" s="86" t="s">
        <v>24</v>
      </c>
      <c r="I14" s="86" t="s">
        <v>153</v>
      </c>
      <c r="J14" s="87" t="s">
        <v>191</v>
      </c>
      <c r="K14" s="85" t="s">
        <v>194</v>
      </c>
      <c r="L14" s="85" t="s">
        <v>196</v>
      </c>
      <c r="M14" s="86" t="s">
        <v>197</v>
      </c>
      <c r="N14" s="86" t="s">
        <v>204</v>
      </c>
      <c r="O14" s="86" t="s">
        <v>214</v>
      </c>
      <c r="P14" s="86" t="s">
        <v>218</v>
      </c>
      <c r="Q14" s="86" t="s">
        <v>220</v>
      </c>
      <c r="R14" s="86" t="s">
        <v>222</v>
      </c>
      <c r="S14" s="88"/>
      <c r="T14" s="86">
        <v>2005</v>
      </c>
      <c r="U14" s="86">
        <v>2006</v>
      </c>
      <c r="V14" s="86">
        <v>2007</v>
      </c>
      <c r="W14" s="86">
        <v>2008</v>
      </c>
      <c r="X14" s="86">
        <v>2009</v>
      </c>
    </row>
    <row r="15" spans="1:29" s="352" customFormat="1">
      <c r="A15" s="317" t="s">
        <v>22</v>
      </c>
      <c r="B15" s="108">
        <v>434.78325975510427</v>
      </c>
      <c r="C15" s="108">
        <v>475.79329878397459</v>
      </c>
      <c r="D15" s="108">
        <v>522.32929362298842</v>
      </c>
      <c r="E15" s="108">
        <v>540.2174822600432</v>
      </c>
      <c r="F15" s="108">
        <v>558.44621444159782</v>
      </c>
      <c r="G15" s="108">
        <v>616.26604671448013</v>
      </c>
      <c r="H15" s="108">
        <v>634.27763976123788</v>
      </c>
      <c r="I15" s="108">
        <v>636.35282901866606</v>
      </c>
      <c r="J15" s="108">
        <v>698.70362164092523</v>
      </c>
      <c r="K15" s="108">
        <v>824.87002590348413</v>
      </c>
      <c r="L15" s="108">
        <v>931.1111412067155</v>
      </c>
      <c r="M15" s="108">
        <v>914.75646890846906</v>
      </c>
      <c r="N15" s="108">
        <v>462.6234573154756</v>
      </c>
      <c r="O15" s="108">
        <v>428.93031079552452</v>
      </c>
      <c r="P15" s="108">
        <v>430</v>
      </c>
      <c r="Q15" s="108">
        <v>456.4266217404782</v>
      </c>
      <c r="R15" s="108">
        <v>521.62274301161176</v>
      </c>
      <c r="S15" s="108"/>
      <c r="T15" s="108">
        <v>488.89084451523024</v>
      </c>
      <c r="U15" s="108">
        <v>540.2174822600432</v>
      </c>
      <c r="V15" s="108">
        <v>636.35282901866606</v>
      </c>
      <c r="W15" s="108">
        <v>914.75646890846906</v>
      </c>
      <c r="X15" s="108">
        <f>Q15</f>
        <v>456.4266217404782</v>
      </c>
      <c r="Y15" s="137"/>
      <c r="Z15" s="137"/>
      <c r="AA15" s="137"/>
    </row>
    <row r="16" spans="1:29" s="347" customFormat="1">
      <c r="A16" s="92" t="s">
        <v>154</v>
      </c>
      <c r="B16" s="343"/>
      <c r="C16" s="343"/>
      <c r="D16" s="343"/>
      <c r="E16" s="343"/>
      <c r="F16" s="343"/>
      <c r="G16" s="343"/>
      <c r="H16" s="344"/>
      <c r="I16" s="344"/>
      <c r="J16" s="353"/>
      <c r="K16" s="343"/>
      <c r="L16" s="344"/>
      <c r="M16" s="354"/>
      <c r="N16" s="354"/>
      <c r="O16" s="354"/>
      <c r="P16" s="354"/>
      <c r="Q16" s="354"/>
      <c r="R16" s="354"/>
      <c r="S16" s="353"/>
      <c r="T16" s="344"/>
      <c r="U16" s="97">
        <v>0.1049858845192877</v>
      </c>
      <c r="V16" s="97">
        <v>0.17795674874576983</v>
      </c>
      <c r="W16" s="97">
        <v>0.43749886414292449</v>
      </c>
      <c r="X16" s="355">
        <f>X15/W15-1</f>
        <v>-0.50104029077257239</v>
      </c>
      <c r="Y16" s="349"/>
      <c r="Z16" s="349"/>
      <c r="AA16" s="349"/>
    </row>
    <row r="17" spans="1:27" s="81" customFormat="1">
      <c r="A17" s="348" t="s">
        <v>39</v>
      </c>
      <c r="B17" s="108">
        <v>191.35725921002611</v>
      </c>
      <c r="C17" s="108">
        <v>218.60650190037441</v>
      </c>
      <c r="D17" s="108">
        <v>242.28645973353812</v>
      </c>
      <c r="E17" s="108">
        <v>247.0831739533526</v>
      </c>
      <c r="F17" s="108">
        <v>283.23447119434007</v>
      </c>
      <c r="G17" s="108">
        <v>291.37807576332466</v>
      </c>
      <c r="H17" s="108">
        <v>300.01036549307526</v>
      </c>
      <c r="I17" s="108">
        <v>314.15885509800654</v>
      </c>
      <c r="J17" s="108">
        <v>404.82083788942032</v>
      </c>
      <c r="K17" s="108">
        <v>470.25526497233699</v>
      </c>
      <c r="L17" s="108">
        <v>559.47523889094634</v>
      </c>
      <c r="M17" s="108">
        <v>520.30415033048564</v>
      </c>
      <c r="N17" s="108">
        <v>214.31683362155974</v>
      </c>
      <c r="O17" s="108">
        <v>208.61884089328979</v>
      </c>
      <c r="P17" s="108">
        <v>237.92019577129764</v>
      </c>
      <c r="Q17" s="108">
        <v>239.07420938942914</v>
      </c>
      <c r="R17" s="108">
        <v>334.95588698526296</v>
      </c>
      <c r="S17" s="108"/>
      <c r="T17" s="108">
        <v>233.82124686899405</v>
      </c>
      <c r="U17" s="108">
        <v>247.0831739533526</v>
      </c>
      <c r="V17" s="108">
        <v>314.15885509800654</v>
      </c>
      <c r="W17" s="108">
        <v>520.30415033048564</v>
      </c>
      <c r="X17" s="108">
        <f>Q17</f>
        <v>239.07420938942914</v>
      </c>
      <c r="Y17" s="137"/>
      <c r="Z17" s="137"/>
      <c r="AA17" s="137"/>
    </row>
    <row r="18" spans="1:27" s="347" customFormat="1">
      <c r="A18" s="92" t="s">
        <v>154</v>
      </c>
      <c r="B18" s="344"/>
      <c r="C18" s="344"/>
      <c r="D18" s="344"/>
      <c r="E18" s="343"/>
      <c r="F18" s="343"/>
      <c r="G18" s="343"/>
      <c r="H18" s="344"/>
      <c r="I18" s="344"/>
      <c r="J18" s="353"/>
      <c r="K18" s="343"/>
      <c r="L18" s="344"/>
      <c r="M18" s="354"/>
      <c r="N18" s="354"/>
      <c r="O18" s="354"/>
      <c r="P18" s="354"/>
      <c r="Q18" s="354"/>
      <c r="R18" s="354"/>
      <c r="S18" s="353"/>
      <c r="T18" s="344"/>
      <c r="U18" s="97">
        <v>5.6718229253943653E-2</v>
      </c>
      <c r="V18" s="97">
        <v>0.27147004820861387</v>
      </c>
      <c r="W18" s="97">
        <v>0.65618171153625138</v>
      </c>
      <c r="X18" s="355">
        <f>X17/W17-1</f>
        <v>-0.54051066239318968</v>
      </c>
      <c r="Y18" s="349"/>
      <c r="Z18" s="349"/>
      <c r="AA18" s="349"/>
    </row>
    <row r="19" spans="1:27" s="81" customFormat="1">
      <c r="A19" s="348" t="s">
        <v>40</v>
      </c>
      <c r="B19" s="108">
        <v>260.87332515873453</v>
      </c>
      <c r="C19" s="108">
        <v>305.56522243747042</v>
      </c>
      <c r="D19" s="108">
        <v>358.07324072042383</v>
      </c>
      <c r="E19" s="108">
        <v>376.46062866768108</v>
      </c>
      <c r="F19" s="108">
        <v>389.47563459839307</v>
      </c>
      <c r="G19" s="108">
        <v>433.46572861479547</v>
      </c>
      <c r="H19" s="108">
        <v>455.28150485954257</v>
      </c>
      <c r="I19" s="108">
        <v>466.38991250910203</v>
      </c>
      <c r="J19" s="108">
        <v>527.6387751085806</v>
      </c>
      <c r="K19" s="108">
        <v>671.94626416339065</v>
      </c>
      <c r="L19" s="108">
        <v>779.2643167355551</v>
      </c>
      <c r="M19" s="108">
        <v>757.20955169032879</v>
      </c>
      <c r="N19" s="108">
        <v>333.50421449576601</v>
      </c>
      <c r="O19" s="108">
        <v>309.52500058064163</v>
      </c>
      <c r="P19" s="108">
        <v>317.52950324931652</v>
      </c>
      <c r="Q19" s="108">
        <v>340.3915713181932</v>
      </c>
      <c r="R19" s="108">
        <v>387.03967474310161</v>
      </c>
      <c r="S19" s="108"/>
      <c r="T19" s="108">
        <v>331.92547308686244</v>
      </c>
      <c r="U19" s="108">
        <v>376.46062866768108</v>
      </c>
      <c r="V19" s="108">
        <v>466.38991250910203</v>
      </c>
      <c r="W19" s="108">
        <v>757.20955169032879</v>
      </c>
      <c r="X19" s="108">
        <f>Q19</f>
        <v>340.3915713181932</v>
      </c>
      <c r="Y19" s="137"/>
      <c r="Z19" s="137"/>
      <c r="AA19" s="137"/>
    </row>
    <row r="20" spans="1:27" s="347" customFormat="1">
      <c r="A20" s="92" t="s">
        <v>154</v>
      </c>
      <c r="B20" s="344"/>
      <c r="C20" s="344"/>
      <c r="D20" s="344"/>
      <c r="E20" s="343"/>
      <c r="F20" s="343"/>
      <c r="G20" s="343"/>
      <c r="H20" s="344"/>
      <c r="I20" s="344"/>
      <c r="J20" s="353"/>
      <c r="K20" s="343"/>
      <c r="L20" s="344"/>
      <c r="M20" s="354"/>
      <c r="N20" s="354"/>
      <c r="O20" s="354"/>
      <c r="P20" s="354"/>
      <c r="Q20" s="354"/>
      <c r="R20" s="354"/>
      <c r="S20" s="353"/>
      <c r="T20" s="344"/>
      <c r="U20" s="97">
        <v>0.13417215366644708</v>
      </c>
      <c r="V20" s="97">
        <v>0.23888097982433543</v>
      </c>
      <c r="W20" s="97">
        <v>0.6235547368867056</v>
      </c>
      <c r="X20" s="355">
        <f>X19/W19-1</f>
        <v>-0.55046582473988526</v>
      </c>
      <c r="Y20" s="349"/>
      <c r="Z20" s="349"/>
      <c r="AA20" s="349"/>
    </row>
    <row r="21" spans="1:27" s="81" customFormat="1">
      <c r="A21" s="348" t="s">
        <v>152</v>
      </c>
      <c r="B21" s="108">
        <v>609.13570213514458</v>
      </c>
      <c r="C21" s="108">
        <v>655.73812460304816</v>
      </c>
      <c r="D21" s="108">
        <v>701.23413705893029</v>
      </c>
      <c r="E21" s="108">
        <v>722.92058237071672</v>
      </c>
      <c r="F21" s="108">
        <v>749.87409761533343</v>
      </c>
      <c r="G21" s="108">
        <v>794.66519491632448</v>
      </c>
      <c r="H21" s="108">
        <v>810.01122396408834</v>
      </c>
      <c r="I21" s="108">
        <v>814.5944535085581</v>
      </c>
      <c r="J21" s="108">
        <v>863.37162874799571</v>
      </c>
      <c r="K21" s="108">
        <v>988.05094769064647</v>
      </c>
      <c r="L21" s="108">
        <v>1095.6180152984994</v>
      </c>
      <c r="M21" s="108">
        <v>1092.2304720453387</v>
      </c>
      <c r="N21" s="108">
        <v>546.9367301289642</v>
      </c>
      <c r="O21" s="108">
        <v>536.57280078861629</v>
      </c>
      <c r="P21" s="108">
        <v>540.72928873842568</v>
      </c>
      <c r="Q21" s="108">
        <v>579.68475568577128</v>
      </c>
      <c r="R21" s="108">
        <v>655.90205711334556</v>
      </c>
      <c r="S21" s="108"/>
      <c r="T21" s="108">
        <v>620.33669040984955</v>
      </c>
      <c r="U21" s="108">
        <v>722.92058237071672</v>
      </c>
      <c r="V21" s="108">
        <v>814.5944535085581</v>
      </c>
      <c r="W21" s="108">
        <v>1092.2304720453387</v>
      </c>
      <c r="X21" s="108">
        <f>Q21</f>
        <v>579.68475568577128</v>
      </c>
      <c r="Y21" s="137"/>
      <c r="Z21" s="137"/>
      <c r="AA21" s="137"/>
    </row>
    <row r="22" spans="1:27" s="347" customFormat="1">
      <c r="A22" s="92" t="s">
        <v>154</v>
      </c>
      <c r="B22" s="343"/>
      <c r="C22" s="343"/>
      <c r="D22" s="343"/>
      <c r="E22" s="343"/>
      <c r="F22" s="343"/>
      <c r="G22" s="343"/>
      <c r="H22" s="344"/>
      <c r="I22" s="344"/>
      <c r="J22" s="345"/>
      <c r="K22" s="343"/>
      <c r="L22" s="344"/>
      <c r="M22" s="354"/>
      <c r="N22" s="354"/>
      <c r="O22" s="354"/>
      <c r="P22" s="354"/>
      <c r="Q22" s="354"/>
      <c r="R22" s="354"/>
      <c r="S22" s="345"/>
      <c r="T22" s="344"/>
      <c r="U22" s="97">
        <v>0.16536808727707397</v>
      </c>
      <c r="V22" s="97">
        <v>0.12681043170359008</v>
      </c>
      <c r="W22" s="97">
        <v>0.34082728815666274</v>
      </c>
      <c r="X22" s="355">
        <f>X21/W21-1</f>
        <v>-0.46926516836667376</v>
      </c>
      <c r="Y22" s="349"/>
      <c r="Z22" s="349"/>
      <c r="AA22" s="349"/>
    </row>
    <row r="23" spans="1:27">
      <c r="A23" s="99"/>
      <c r="B23" s="110"/>
      <c r="C23" s="110"/>
      <c r="D23" s="110"/>
      <c r="E23" s="110"/>
      <c r="F23" s="110"/>
      <c r="G23" s="110"/>
      <c r="H23" s="111"/>
      <c r="I23" s="111"/>
      <c r="J23" s="113"/>
      <c r="K23" s="110"/>
      <c r="L23" s="100"/>
      <c r="M23" s="100"/>
      <c r="N23" s="100"/>
      <c r="O23" s="100"/>
      <c r="P23" s="100"/>
      <c r="Q23" s="100"/>
      <c r="R23" s="100"/>
      <c r="S23" s="114"/>
      <c r="T23" s="100"/>
      <c r="U23" s="100"/>
      <c r="V23" s="100"/>
      <c r="W23" s="100"/>
      <c r="X23" s="100"/>
      <c r="Y23" s="356"/>
    </row>
    <row r="24" spans="1:27">
      <c r="A24" s="103"/>
      <c r="B24" s="115"/>
      <c r="C24" s="115"/>
      <c r="D24" s="115"/>
      <c r="E24" s="115"/>
      <c r="F24" s="115"/>
      <c r="G24" s="115"/>
      <c r="H24" s="116"/>
      <c r="I24" s="116"/>
      <c r="J24" s="114"/>
      <c r="K24" s="115"/>
      <c r="L24" s="104"/>
      <c r="M24" s="104"/>
      <c r="N24" s="104"/>
      <c r="O24" s="104"/>
      <c r="P24" s="104"/>
      <c r="Q24" s="104"/>
      <c r="R24" s="104"/>
      <c r="S24" s="114"/>
      <c r="T24" s="104"/>
      <c r="U24" s="104"/>
      <c r="V24" s="104"/>
      <c r="W24" s="104"/>
      <c r="X24" s="104"/>
    </row>
    <row r="25" spans="1:27">
      <c r="A25" s="84" t="s">
        <v>1</v>
      </c>
      <c r="B25" s="85" t="s">
        <v>7</v>
      </c>
      <c r="C25" s="86" t="s">
        <v>26</v>
      </c>
      <c r="D25" s="86" t="s">
        <v>27</v>
      </c>
      <c r="E25" s="86" t="s">
        <v>28</v>
      </c>
      <c r="F25" s="85" t="s">
        <v>0</v>
      </c>
      <c r="G25" s="85" t="s">
        <v>25</v>
      </c>
      <c r="H25" s="86" t="s">
        <v>24</v>
      </c>
      <c r="I25" s="86" t="s">
        <v>153</v>
      </c>
      <c r="J25" s="87" t="s">
        <v>191</v>
      </c>
      <c r="K25" s="85" t="s">
        <v>194</v>
      </c>
      <c r="L25" s="85" t="s">
        <v>196</v>
      </c>
      <c r="M25" s="86" t="s">
        <v>197</v>
      </c>
      <c r="N25" s="86" t="s">
        <v>204</v>
      </c>
      <c r="O25" s="86" t="s">
        <v>214</v>
      </c>
      <c r="P25" s="86" t="s">
        <v>218</v>
      </c>
      <c r="Q25" s="86" t="s">
        <v>220</v>
      </c>
      <c r="R25" s="86" t="s">
        <v>222</v>
      </c>
      <c r="S25" s="88"/>
      <c r="T25" s="86">
        <v>2005</v>
      </c>
      <c r="U25" s="86">
        <v>2006</v>
      </c>
      <c r="V25" s="86">
        <v>2007</v>
      </c>
      <c r="W25" s="86">
        <v>2008</v>
      </c>
      <c r="X25" s="86">
        <v>2009</v>
      </c>
    </row>
    <row r="26" spans="1:27">
      <c r="A26" s="89" t="s">
        <v>38</v>
      </c>
      <c r="B26" s="106">
        <v>1048.643</v>
      </c>
      <c r="C26" s="106">
        <v>2395.7849999999999</v>
      </c>
      <c r="D26" s="106">
        <v>3991.3820000000001</v>
      </c>
      <c r="E26" s="106">
        <v>5586.7250000000004</v>
      </c>
      <c r="F26" s="106">
        <v>1598.702</v>
      </c>
      <c r="G26" s="106">
        <v>3728.3679999999999</v>
      </c>
      <c r="H26" s="106">
        <v>5049.2709999999997</v>
      </c>
      <c r="I26" s="106">
        <v>6946.05</v>
      </c>
      <c r="J26" s="108">
        <v>1779.491</v>
      </c>
      <c r="K26" s="106">
        <v>4698.0910000000003</v>
      </c>
      <c r="L26" s="106">
        <v>7807.1049999999996</v>
      </c>
      <c r="M26" s="106">
        <v>9642.94</v>
      </c>
      <c r="N26" s="106">
        <v>1136.296</v>
      </c>
      <c r="O26" s="106">
        <v>2215.098</v>
      </c>
      <c r="P26" s="106">
        <v>3707.7739999999999</v>
      </c>
      <c r="Q26" s="106">
        <v>5305.1869999999999</v>
      </c>
      <c r="R26" s="106">
        <v>1471.847</v>
      </c>
      <c r="S26" s="108"/>
      <c r="T26" s="106">
        <v>4195.2359999999999</v>
      </c>
      <c r="U26" s="106">
        <v>5586.7250000000004</v>
      </c>
      <c r="V26" s="106">
        <v>6946.05</v>
      </c>
      <c r="W26" s="106">
        <v>9642.94</v>
      </c>
      <c r="X26" s="106">
        <f>Q26</f>
        <v>5305.1869999999999</v>
      </c>
    </row>
    <row r="27" spans="1:27" s="347" customFormat="1">
      <c r="A27" s="92" t="s">
        <v>154</v>
      </c>
      <c r="B27" s="343"/>
      <c r="C27" s="343"/>
      <c r="D27" s="343"/>
      <c r="E27" s="343"/>
      <c r="F27" s="343"/>
      <c r="G27" s="343"/>
      <c r="H27" s="344"/>
      <c r="I27" s="344"/>
      <c r="J27" s="353"/>
      <c r="K27" s="343"/>
      <c r="L27" s="344"/>
      <c r="M27" s="344"/>
      <c r="N27" s="344"/>
      <c r="O27" s="344"/>
      <c r="P27" s="344"/>
      <c r="Q27" s="344"/>
      <c r="R27" s="344"/>
      <c r="S27" s="353"/>
      <c r="T27" s="344"/>
      <c r="U27" s="97">
        <v>0.33168312819588719</v>
      </c>
      <c r="V27" s="97">
        <v>0.24331339022414733</v>
      </c>
      <c r="W27" s="97">
        <v>0.38826239373456861</v>
      </c>
      <c r="X27" s="97">
        <f>X26/W26-1</f>
        <v>-0.4498371865841746</v>
      </c>
      <c r="Y27" s="349"/>
      <c r="Z27" s="349"/>
      <c r="AA27" s="349"/>
    </row>
    <row r="28" spans="1:27">
      <c r="A28" s="103" t="s">
        <v>155</v>
      </c>
      <c r="B28" s="108" t="s">
        <v>156</v>
      </c>
      <c r="C28" s="108" t="s">
        <v>156</v>
      </c>
      <c r="D28" s="108" t="s">
        <v>156</v>
      </c>
      <c r="E28" s="106">
        <v>224.05600000000001</v>
      </c>
      <c r="F28" s="108" t="s">
        <v>156</v>
      </c>
      <c r="G28" s="108" t="s">
        <v>156</v>
      </c>
      <c r="H28" s="108" t="s">
        <v>156</v>
      </c>
      <c r="I28" s="106">
        <v>265.33499999999998</v>
      </c>
      <c r="J28" s="108" t="s">
        <v>156</v>
      </c>
      <c r="K28" s="108" t="s">
        <v>156</v>
      </c>
      <c r="L28" s="108" t="s">
        <v>156</v>
      </c>
      <c r="M28" s="108">
        <v>285.17099999999999</v>
      </c>
      <c r="N28" s="108" t="s">
        <v>156</v>
      </c>
      <c r="O28" s="108" t="s">
        <v>156</v>
      </c>
      <c r="P28" s="108" t="s">
        <v>156</v>
      </c>
      <c r="Q28" s="108">
        <v>293.10599999999999</v>
      </c>
      <c r="R28" s="108" t="s">
        <v>156</v>
      </c>
      <c r="S28" s="108"/>
      <c r="T28" s="106">
        <v>197.423</v>
      </c>
      <c r="U28" s="106">
        <v>224.05600000000001</v>
      </c>
      <c r="V28" s="106">
        <v>265.33499999999998</v>
      </c>
      <c r="W28" s="108">
        <v>285.17099999999999</v>
      </c>
      <c r="X28" s="106">
        <f>Q28</f>
        <v>293.10599999999999</v>
      </c>
    </row>
    <row r="29" spans="1:27" s="347" customFormat="1">
      <c r="A29" s="92" t="s">
        <v>154</v>
      </c>
      <c r="B29" s="343"/>
      <c r="C29" s="343"/>
      <c r="D29" s="343"/>
      <c r="E29" s="343"/>
      <c r="F29" s="343"/>
      <c r="G29" s="343"/>
      <c r="H29" s="343"/>
      <c r="I29" s="343"/>
      <c r="J29" s="345"/>
      <c r="K29" s="343"/>
      <c r="L29" s="344"/>
      <c r="M29" s="344"/>
      <c r="N29" s="344"/>
      <c r="O29" s="344"/>
      <c r="P29" s="344"/>
      <c r="Q29" s="344"/>
      <c r="R29" s="344"/>
      <c r="S29" s="345"/>
      <c r="T29" s="343"/>
      <c r="U29" s="97">
        <v>0.13490322809399102</v>
      </c>
      <c r="V29" s="97">
        <v>0.18423519120219933</v>
      </c>
      <c r="W29" s="97">
        <v>7.4758324382384611E-2</v>
      </c>
      <c r="X29" s="97">
        <f>X28/W28-1</f>
        <v>2.7825410017147556E-2</v>
      </c>
      <c r="Y29" s="349"/>
      <c r="Z29" s="349"/>
      <c r="AA29" s="349"/>
    </row>
    <row r="30" spans="1:27">
      <c r="A30" s="103" t="s">
        <v>3</v>
      </c>
      <c r="B30" s="117">
        <v>336.34800000000001</v>
      </c>
      <c r="C30" s="117">
        <v>833.85400000000004</v>
      </c>
      <c r="D30" s="117">
        <v>1496.895</v>
      </c>
      <c r="E30" s="117">
        <v>2108.4369999999999</v>
      </c>
      <c r="F30" s="117">
        <v>519.85799999999995</v>
      </c>
      <c r="G30" s="117">
        <v>1131.367</v>
      </c>
      <c r="H30" s="117">
        <v>1772.952</v>
      </c>
      <c r="I30" s="117">
        <v>2362.8200000000002</v>
      </c>
      <c r="J30" s="118">
        <v>529.19600000000003</v>
      </c>
      <c r="K30" s="117">
        <v>1605.598</v>
      </c>
      <c r="L30" s="106">
        <v>2790.7080000000001</v>
      </c>
      <c r="M30" s="106">
        <v>3227.0650000000001</v>
      </c>
      <c r="N30" s="106">
        <v>91.245999999999995</v>
      </c>
      <c r="O30" s="106">
        <v>164.99</v>
      </c>
      <c r="P30" s="106">
        <v>427.92099999999999</v>
      </c>
      <c r="Q30" s="106">
        <v>785.03200000000004</v>
      </c>
      <c r="R30" s="106">
        <v>208.41200000000001</v>
      </c>
      <c r="S30" s="118"/>
      <c r="T30" s="106">
        <v>1523.5719999999999</v>
      </c>
      <c r="U30" s="117">
        <v>2108.4369999999999</v>
      </c>
      <c r="V30" s="117">
        <v>2362.8200000000002</v>
      </c>
      <c r="W30" s="106">
        <v>3227.0650000000001</v>
      </c>
      <c r="X30" s="106">
        <f>Q30</f>
        <v>785.03200000000004</v>
      </c>
    </row>
    <row r="31" spans="1:27" s="347" customFormat="1">
      <c r="A31" s="92" t="s">
        <v>154</v>
      </c>
      <c r="B31" s="343"/>
      <c r="C31" s="343"/>
      <c r="D31" s="343"/>
      <c r="E31" s="343"/>
      <c r="F31" s="343"/>
      <c r="G31" s="343"/>
      <c r="H31" s="343"/>
      <c r="I31" s="343"/>
      <c r="J31" s="345"/>
      <c r="K31" s="343"/>
      <c r="L31" s="344"/>
      <c r="M31" s="344"/>
      <c r="N31" s="344"/>
      <c r="O31" s="344"/>
      <c r="P31" s="344"/>
      <c r="Q31" s="344"/>
      <c r="R31" s="344"/>
      <c r="S31" s="345"/>
      <c r="T31" s="343"/>
      <c r="U31" s="97">
        <v>0.38387749315424546</v>
      </c>
      <c r="V31" s="97">
        <v>0.12065003602194424</v>
      </c>
      <c r="W31" s="97">
        <v>0.36576844617871851</v>
      </c>
      <c r="X31" s="97">
        <f>X30/W30-1</f>
        <v>-0.75673498984371246</v>
      </c>
      <c r="Y31" s="349"/>
      <c r="Z31" s="349"/>
      <c r="AA31" s="349"/>
    </row>
    <row r="32" spans="1:27">
      <c r="A32" s="99"/>
      <c r="B32" s="110"/>
      <c r="C32" s="110"/>
      <c r="D32" s="110"/>
      <c r="E32" s="110"/>
      <c r="F32" s="110"/>
      <c r="G32" s="110"/>
      <c r="H32" s="111"/>
      <c r="I32" s="111"/>
      <c r="J32" s="113"/>
      <c r="K32" s="110"/>
      <c r="L32" s="100"/>
      <c r="M32" s="100"/>
      <c r="N32" s="100"/>
      <c r="O32" s="100"/>
      <c r="P32" s="100"/>
      <c r="Q32" s="100"/>
      <c r="R32" s="100"/>
      <c r="S32" s="114"/>
      <c r="T32" s="100"/>
      <c r="U32" s="100"/>
      <c r="V32" s="100"/>
      <c r="W32" s="100"/>
      <c r="X32" s="100"/>
    </row>
    <row r="33" spans="1:27">
      <c r="A33" s="103"/>
      <c r="B33" s="115"/>
      <c r="C33" s="115"/>
      <c r="D33" s="115"/>
      <c r="E33" s="115"/>
      <c r="F33" s="115"/>
      <c r="G33" s="115"/>
      <c r="H33" s="116"/>
      <c r="I33" s="116"/>
      <c r="J33" s="114"/>
      <c r="K33" s="115"/>
      <c r="L33" s="104"/>
      <c r="M33" s="104"/>
      <c r="N33" s="104"/>
      <c r="O33" s="104"/>
      <c r="P33" s="104"/>
      <c r="Q33" s="104"/>
      <c r="R33" s="104"/>
      <c r="S33" s="114"/>
      <c r="T33" s="104"/>
      <c r="U33" s="104"/>
      <c r="V33" s="104"/>
      <c r="W33" s="104"/>
      <c r="X33" s="104"/>
    </row>
    <row r="34" spans="1:27">
      <c r="A34" s="84" t="s">
        <v>149</v>
      </c>
      <c r="B34" s="85" t="s">
        <v>7</v>
      </c>
      <c r="C34" s="86" t="s">
        <v>26</v>
      </c>
      <c r="D34" s="86" t="s">
        <v>27</v>
      </c>
      <c r="E34" s="86" t="s">
        <v>28</v>
      </c>
      <c r="F34" s="85" t="s">
        <v>0</v>
      </c>
      <c r="G34" s="85" t="s">
        <v>25</v>
      </c>
      <c r="H34" s="86" t="s">
        <v>24</v>
      </c>
      <c r="I34" s="86" t="s">
        <v>153</v>
      </c>
      <c r="J34" s="87" t="s">
        <v>191</v>
      </c>
      <c r="K34" s="85" t="s">
        <v>194</v>
      </c>
      <c r="L34" s="85" t="s">
        <v>196</v>
      </c>
      <c r="M34" s="86" t="s">
        <v>197</v>
      </c>
      <c r="N34" s="86" t="s">
        <v>204</v>
      </c>
      <c r="O34" s="86" t="s">
        <v>214</v>
      </c>
      <c r="P34" s="86" t="s">
        <v>218</v>
      </c>
      <c r="Q34" s="86" t="s">
        <v>220</v>
      </c>
      <c r="R34" s="86" t="s">
        <v>222</v>
      </c>
      <c r="S34" s="88"/>
      <c r="T34" s="86">
        <v>2005</v>
      </c>
      <c r="U34" s="86">
        <v>2006</v>
      </c>
      <c r="V34" s="86">
        <v>2007</v>
      </c>
      <c r="W34" s="86">
        <v>2008</v>
      </c>
      <c r="X34" s="86">
        <v>2009</v>
      </c>
    </row>
    <row r="35" spans="1:27" s="81" customFormat="1" ht="22.5">
      <c r="A35" s="125" t="s">
        <v>67</v>
      </c>
      <c r="B35" s="108" t="s">
        <v>156</v>
      </c>
      <c r="C35" s="108" t="s">
        <v>156</v>
      </c>
      <c r="D35" s="108" t="s">
        <v>156</v>
      </c>
      <c r="E35" s="106">
        <v>476.65</v>
      </c>
      <c r="F35" s="108" t="s">
        <v>156</v>
      </c>
      <c r="G35" s="108" t="s">
        <v>156</v>
      </c>
      <c r="H35" s="108" t="s">
        <v>156</v>
      </c>
      <c r="I35" s="106">
        <v>794.16</v>
      </c>
      <c r="J35" s="108" t="s">
        <v>156</v>
      </c>
      <c r="K35" s="108" t="s">
        <v>156</v>
      </c>
      <c r="L35" s="108" t="s">
        <v>156</v>
      </c>
      <c r="M35" s="108">
        <v>1380.306</v>
      </c>
      <c r="N35" s="108" t="s">
        <v>156</v>
      </c>
      <c r="O35" s="108" t="s">
        <v>156</v>
      </c>
      <c r="P35" s="108" t="s">
        <v>156</v>
      </c>
      <c r="Q35" s="108">
        <v>857.85900000000004</v>
      </c>
      <c r="R35" s="108" t="s">
        <v>156</v>
      </c>
      <c r="S35" s="108"/>
      <c r="T35" s="108">
        <v>499.96199999999999</v>
      </c>
      <c r="U35" s="106">
        <v>476.65</v>
      </c>
      <c r="V35" s="106">
        <v>794.16</v>
      </c>
      <c r="W35" s="106">
        <v>1380.306</v>
      </c>
      <c r="X35" s="106">
        <f>Q35</f>
        <v>857.85900000000004</v>
      </c>
      <c r="Y35" s="137"/>
      <c r="Z35" s="137"/>
      <c r="AA35" s="137"/>
    </row>
    <row r="36" spans="1:27" s="131" customFormat="1">
      <c r="A36" s="92" t="s">
        <v>154</v>
      </c>
      <c r="B36" s="357"/>
      <c r="C36" s="357"/>
      <c r="D36" s="357"/>
      <c r="E36" s="357"/>
      <c r="F36" s="357"/>
      <c r="G36" s="357"/>
      <c r="H36" s="358"/>
      <c r="I36" s="358"/>
      <c r="J36" s="345"/>
      <c r="K36" s="357"/>
      <c r="L36" s="358"/>
      <c r="M36" s="358"/>
      <c r="N36" s="358"/>
      <c r="O36" s="358"/>
      <c r="P36" s="358"/>
      <c r="Q36" s="358"/>
      <c r="R36" s="358"/>
      <c r="S36" s="345"/>
      <c r="T36" s="358"/>
      <c r="U36" s="97">
        <v>-4.6627543693320672E-2</v>
      </c>
      <c r="V36" s="97">
        <v>0.66612818630022019</v>
      </c>
      <c r="W36" s="97">
        <v>0.73807041402236329</v>
      </c>
      <c r="X36" s="97">
        <f>X35/W35-1</f>
        <v>-0.37850085415842571</v>
      </c>
      <c r="Y36" s="359"/>
      <c r="Z36" s="359"/>
      <c r="AA36" s="359"/>
    </row>
    <row r="37" spans="1:27">
      <c r="A37" s="120"/>
      <c r="B37" s="112"/>
      <c r="C37" s="112"/>
      <c r="D37" s="112"/>
      <c r="E37" s="112"/>
      <c r="F37" s="112"/>
      <c r="G37" s="112"/>
      <c r="H37" s="121"/>
      <c r="I37" s="121"/>
      <c r="J37" s="122"/>
      <c r="K37" s="112"/>
      <c r="L37" s="112"/>
      <c r="M37" s="112"/>
      <c r="N37" s="112"/>
      <c r="O37" s="112"/>
      <c r="P37" s="112"/>
      <c r="Q37" s="112"/>
      <c r="R37" s="112"/>
      <c r="S37" s="123"/>
      <c r="T37" s="121"/>
      <c r="U37" s="121"/>
      <c r="V37" s="121"/>
      <c r="W37" s="121"/>
      <c r="X37" s="121"/>
    </row>
    <row r="38" spans="1:27">
      <c r="A38" s="103"/>
      <c r="B38" s="104"/>
      <c r="C38" s="104"/>
      <c r="D38" s="104"/>
      <c r="E38" s="104"/>
      <c r="F38" s="104"/>
      <c r="G38" s="104"/>
      <c r="H38" s="115"/>
      <c r="I38" s="115"/>
      <c r="J38" s="132"/>
      <c r="K38" s="104"/>
      <c r="L38" s="104"/>
      <c r="M38" s="104"/>
      <c r="N38" s="104"/>
      <c r="O38" s="104"/>
      <c r="P38" s="104"/>
      <c r="Q38" s="104"/>
      <c r="R38" s="104"/>
      <c r="S38" s="132"/>
      <c r="T38" s="115"/>
      <c r="U38" s="115"/>
      <c r="V38" s="115"/>
      <c r="W38" s="115"/>
      <c r="X38" s="115"/>
    </row>
    <row r="39" spans="1:27">
      <c r="A39" s="84" t="s">
        <v>4</v>
      </c>
      <c r="B39" s="85" t="s">
        <v>7</v>
      </c>
      <c r="C39" s="86" t="s">
        <v>26</v>
      </c>
      <c r="D39" s="86" t="s">
        <v>27</v>
      </c>
      <c r="E39" s="86" t="s">
        <v>28</v>
      </c>
      <c r="F39" s="85" t="s">
        <v>0</v>
      </c>
      <c r="G39" s="85" t="s">
        <v>25</v>
      </c>
      <c r="H39" s="86" t="s">
        <v>24</v>
      </c>
      <c r="I39" s="86" t="s">
        <v>153</v>
      </c>
      <c r="J39" s="87" t="s">
        <v>191</v>
      </c>
      <c r="K39" s="85" t="s">
        <v>194</v>
      </c>
      <c r="L39" s="85" t="s">
        <v>196</v>
      </c>
      <c r="M39" s="86" t="s">
        <v>197</v>
      </c>
      <c r="N39" s="86" t="s">
        <v>204</v>
      </c>
      <c r="O39" s="86" t="s">
        <v>214</v>
      </c>
      <c r="P39" s="86" t="s">
        <v>218</v>
      </c>
      <c r="Q39" s="86" t="s">
        <v>220</v>
      </c>
      <c r="R39" s="86" t="s">
        <v>222</v>
      </c>
      <c r="S39" s="88"/>
      <c r="T39" s="86">
        <v>2005</v>
      </c>
      <c r="U39" s="86">
        <v>2006</v>
      </c>
      <c r="V39" s="86">
        <v>2007</v>
      </c>
      <c r="W39" s="86">
        <v>2008</v>
      </c>
      <c r="X39" s="86">
        <v>2009</v>
      </c>
    </row>
    <row r="40" spans="1:27">
      <c r="A40" s="103" t="s">
        <v>19</v>
      </c>
      <c r="B40" s="360">
        <v>0.32066920012889771</v>
      </c>
      <c r="C40" s="360">
        <v>0.34730559872182487</v>
      </c>
      <c r="D40" s="360">
        <v>0.37431405326535028</v>
      </c>
      <c r="E40" s="360">
        <v>0.37564865245270179</v>
      </c>
      <c r="F40" s="360">
        <v>0.32390000000000002</v>
      </c>
      <c r="G40" s="360">
        <v>0.34386821384521771</v>
      </c>
      <c r="H40" s="360">
        <v>0.34984558427866219</v>
      </c>
      <c r="I40" s="360">
        <v>0.33897512395842927</v>
      </c>
      <c r="J40" s="355">
        <v>0.28382151503482367</v>
      </c>
      <c r="K40" s="355">
        <v>0.33101632611828447</v>
      </c>
      <c r="L40" s="355">
        <v>0.34782636874524747</v>
      </c>
      <c r="M40" s="355">
        <v>0.32644015932224824</v>
      </c>
      <c r="N40" s="355">
        <f>N30/(N26+18.233)</f>
        <v>7.9033094881116012E-2</v>
      </c>
      <c r="O40" s="355">
        <f>O30/(O26+42.316)</f>
        <v>7.3088055624710407E-2</v>
      </c>
      <c r="P40" s="355">
        <f>P30/(P26+74.763)</f>
        <v>0.11313068451147999</v>
      </c>
      <c r="Q40" s="355">
        <f>Q30/(Q26+98.911)</f>
        <v>0.14526605550084401</v>
      </c>
      <c r="R40" s="355">
        <f>R30/(R26+21.062)</f>
        <v>0.13960127509446324</v>
      </c>
      <c r="S40" s="355"/>
      <c r="T40" s="360">
        <v>0.36278650683701785</v>
      </c>
      <c r="U40" s="360">
        <v>0.37564865245270179</v>
      </c>
      <c r="V40" s="360">
        <v>0.33897512395842927</v>
      </c>
      <c r="W40" s="360">
        <v>0.32644015932224824</v>
      </c>
      <c r="X40" s="360">
        <f>Q40</f>
        <v>0.14526605550084401</v>
      </c>
    </row>
    <row r="41" spans="1:27" s="81" customFormat="1">
      <c r="A41" s="89" t="s">
        <v>150</v>
      </c>
      <c r="B41" s="108" t="s">
        <v>156</v>
      </c>
      <c r="C41" s="108" t="s">
        <v>156</v>
      </c>
      <c r="D41" s="108" t="s">
        <v>156</v>
      </c>
      <c r="E41" s="135">
        <v>4.4234490716458614</v>
      </c>
      <c r="F41" s="108" t="s">
        <v>156</v>
      </c>
      <c r="G41" s="108" t="s">
        <v>156</v>
      </c>
      <c r="H41" s="108" t="s">
        <v>156</v>
      </c>
      <c r="I41" s="135">
        <v>2.9752442832678558</v>
      </c>
      <c r="J41" s="108" t="s">
        <v>156</v>
      </c>
      <c r="K41" s="108" t="s">
        <v>156</v>
      </c>
      <c r="L41" s="108" t="s">
        <v>156</v>
      </c>
      <c r="M41" s="135">
        <v>2.3379344869905658</v>
      </c>
      <c r="N41" s="135" t="s">
        <v>156</v>
      </c>
      <c r="O41" s="135" t="s">
        <v>156</v>
      </c>
      <c r="P41" s="135" t="s">
        <v>156</v>
      </c>
      <c r="Q41" s="135">
        <f>Q30/Q35</f>
        <v>0.91510609552385647</v>
      </c>
      <c r="R41" s="135" t="s">
        <v>156</v>
      </c>
      <c r="S41" s="108"/>
      <c r="T41" s="135">
        <v>3.0473756005456414</v>
      </c>
      <c r="U41" s="135">
        <v>4.4234490716458614</v>
      </c>
      <c r="V41" s="135">
        <v>2.9752442832678558</v>
      </c>
      <c r="W41" s="135">
        <v>2.3379344869905658</v>
      </c>
      <c r="X41" s="135">
        <f>Q41</f>
        <v>0.91510609552385647</v>
      </c>
      <c r="Y41" s="137"/>
      <c r="Z41" s="137"/>
      <c r="AA41" s="137"/>
    </row>
    <row r="42" spans="1:27" s="81" customFormat="1">
      <c r="A42" s="89" t="s">
        <v>151</v>
      </c>
      <c r="B42" s="108" t="s">
        <v>156</v>
      </c>
      <c r="C42" s="108" t="s">
        <v>156</v>
      </c>
      <c r="D42" s="108" t="s">
        <v>156</v>
      </c>
      <c r="E42" s="135">
        <v>2.1273699432284783</v>
      </c>
      <c r="F42" s="108" t="s">
        <v>156</v>
      </c>
      <c r="G42" s="108" t="s">
        <v>156</v>
      </c>
      <c r="H42" s="108" t="s">
        <v>156</v>
      </c>
      <c r="I42" s="135">
        <v>2.9930465260896604</v>
      </c>
      <c r="J42" s="108" t="s">
        <v>156</v>
      </c>
      <c r="K42" s="108" t="s">
        <v>156</v>
      </c>
      <c r="L42" s="108" t="s">
        <v>156</v>
      </c>
      <c r="M42" s="135">
        <v>4.8402747824989216</v>
      </c>
      <c r="N42" s="135" t="s">
        <v>156</v>
      </c>
      <c r="O42" s="135" t="s">
        <v>156</v>
      </c>
      <c r="P42" s="135" t="s">
        <v>156</v>
      </c>
      <c r="Q42" s="135">
        <f>Q35/Q28</f>
        <v>2.9267875785551984</v>
      </c>
      <c r="R42" s="135" t="s">
        <v>156</v>
      </c>
      <c r="S42" s="108"/>
      <c r="T42" s="135">
        <v>2.5324404957882312</v>
      </c>
      <c r="U42" s="135">
        <v>2.1273699432284783</v>
      </c>
      <c r="V42" s="135">
        <v>2.9930465260896604</v>
      </c>
      <c r="W42" s="135">
        <v>4.8402747824989216</v>
      </c>
      <c r="X42" s="135">
        <f>Q42</f>
        <v>2.9267875785551984</v>
      </c>
      <c r="Y42" s="137"/>
      <c r="Z42" s="137"/>
      <c r="AA42" s="137"/>
    </row>
    <row r="43" spans="1:27">
      <c r="A43" s="103"/>
      <c r="B43" s="106"/>
      <c r="C43" s="106"/>
      <c r="D43" s="106"/>
      <c r="E43" s="106"/>
      <c r="F43" s="106"/>
      <c r="G43" s="106"/>
      <c r="H43" s="106"/>
      <c r="I43" s="106"/>
      <c r="J43" s="361"/>
      <c r="K43" s="106"/>
      <c r="L43" s="106"/>
      <c r="M43" s="106"/>
      <c r="N43" s="106"/>
      <c r="O43" s="106"/>
      <c r="P43" s="106"/>
      <c r="Q43" s="106"/>
      <c r="R43" s="106"/>
      <c r="S43" s="361"/>
      <c r="T43" s="106"/>
      <c r="U43" s="106"/>
      <c r="V43" s="106"/>
      <c r="W43" s="106"/>
      <c r="X43" s="106"/>
    </row>
    <row r="44" spans="1:27">
      <c r="A44" s="103" t="s">
        <v>157</v>
      </c>
      <c r="B44" s="108">
        <v>159.4</v>
      </c>
      <c r="C44" s="106">
        <v>163.4</v>
      </c>
      <c r="D44" s="106">
        <v>167.2</v>
      </c>
      <c r="E44" s="106">
        <v>169.2</v>
      </c>
      <c r="F44" s="106">
        <v>196.5</v>
      </c>
      <c r="G44" s="106">
        <v>203</v>
      </c>
      <c r="H44" s="106">
        <v>213</v>
      </c>
      <c r="I44" s="106">
        <v>221</v>
      </c>
      <c r="J44" s="108">
        <v>282</v>
      </c>
      <c r="K44" s="106">
        <v>309</v>
      </c>
      <c r="L44" s="106">
        <v>329</v>
      </c>
      <c r="M44" s="106">
        <v>347</v>
      </c>
      <c r="N44" s="106">
        <v>243</v>
      </c>
      <c r="O44" s="106">
        <v>220</v>
      </c>
      <c r="P44" s="106">
        <v>213</v>
      </c>
      <c r="Q44" s="106">
        <v>240</v>
      </c>
      <c r="R44" s="106">
        <v>286</v>
      </c>
      <c r="S44" s="108"/>
      <c r="T44" s="106">
        <v>173</v>
      </c>
      <c r="U44" s="106">
        <v>169.2</v>
      </c>
      <c r="V44" s="106">
        <v>221</v>
      </c>
      <c r="W44" s="106">
        <v>347</v>
      </c>
      <c r="X44" s="106">
        <f>Q44</f>
        <v>240</v>
      </c>
    </row>
    <row r="45" spans="1:27">
      <c r="A45" s="103" t="s">
        <v>181</v>
      </c>
      <c r="B45" s="106">
        <v>146.30341614179122</v>
      </c>
      <c r="C45" s="106">
        <v>177.21202964955023</v>
      </c>
      <c r="D45" s="106">
        <v>213.84685671395485</v>
      </c>
      <c r="E45" s="106">
        <v>227.63536767228024</v>
      </c>
      <c r="F45" s="106">
        <v>217.69320039125628</v>
      </c>
      <c r="G45" s="106">
        <v>253.30322741067468</v>
      </c>
      <c r="H45" s="106">
        <v>265.96172566352317</v>
      </c>
      <c r="I45" s="106">
        <v>258.89338144602516</v>
      </c>
      <c r="J45" s="108">
        <v>248.47663199275681</v>
      </c>
      <c r="K45" s="106">
        <v>343.52152698387897</v>
      </c>
      <c r="L45" s="106">
        <v>405.40037982203842</v>
      </c>
      <c r="M45" s="106">
        <v>380.17665269492977</v>
      </c>
      <c r="N45" s="106">
        <f>N30/N4*1000</f>
        <v>48.191623376325992</v>
      </c>
      <c r="O45" s="106">
        <f>O30/O4*1000</f>
        <v>43.185113535223536</v>
      </c>
      <c r="P45" s="106">
        <f>P30/P4*1000</f>
        <v>65.594227335693816</v>
      </c>
      <c r="Q45" s="106">
        <f>Q30/Q4*1000</f>
        <v>87.984334985810975</v>
      </c>
      <c r="R45" s="106">
        <f>R30/R4*1000</f>
        <v>84.706365731913564</v>
      </c>
      <c r="S45" s="108"/>
      <c r="T45" s="106">
        <v>185.7730434240014</v>
      </c>
      <c r="U45" s="106">
        <v>227.63536767228024</v>
      </c>
      <c r="V45" s="106">
        <v>258.89338144602516</v>
      </c>
      <c r="W45" s="106">
        <v>380.17665269492977</v>
      </c>
      <c r="X45" s="106">
        <f>Q45</f>
        <v>87.984334985810975</v>
      </c>
      <c r="Y45" s="108"/>
    </row>
    <row r="46" spans="1:27">
      <c r="A46" s="120"/>
      <c r="B46" s="362"/>
      <c r="C46" s="362"/>
      <c r="D46" s="362"/>
      <c r="E46" s="362"/>
      <c r="F46" s="362"/>
      <c r="G46" s="362"/>
      <c r="H46" s="363"/>
      <c r="I46" s="363"/>
      <c r="J46" s="364"/>
      <c r="K46" s="362"/>
      <c r="L46" s="362"/>
      <c r="M46" s="362"/>
      <c r="N46" s="362"/>
      <c r="O46" s="362"/>
      <c r="P46" s="362"/>
      <c r="Q46" s="362"/>
      <c r="R46" s="362"/>
      <c r="S46" s="361"/>
      <c r="T46" s="363"/>
      <c r="U46" s="363"/>
      <c r="V46" s="363"/>
      <c r="W46" s="363"/>
      <c r="X46" s="363"/>
      <c r="Y46" s="108"/>
    </row>
    <row r="47" spans="1:27">
      <c r="A47" s="103"/>
      <c r="B47" s="136"/>
      <c r="C47" s="136"/>
      <c r="D47" s="136"/>
      <c r="E47" s="136"/>
      <c r="F47" s="136"/>
      <c r="G47" s="136"/>
      <c r="H47" s="103"/>
      <c r="I47" s="103"/>
      <c r="J47" s="365"/>
      <c r="K47" s="136"/>
      <c r="L47" s="136"/>
      <c r="M47" s="136"/>
      <c r="N47" s="136"/>
      <c r="O47" s="136"/>
      <c r="P47" s="136"/>
      <c r="Q47" s="136"/>
      <c r="R47" s="136"/>
      <c r="S47" s="365"/>
      <c r="T47" s="103"/>
      <c r="U47" s="103"/>
      <c r="V47" s="103"/>
      <c r="W47" s="103"/>
    </row>
    <row r="48" spans="1:27">
      <c r="A48" s="366" t="s">
        <v>235</v>
      </c>
      <c r="B48" s="136"/>
      <c r="C48" s="136"/>
      <c r="D48" s="136"/>
      <c r="E48" s="136"/>
      <c r="F48" s="136"/>
      <c r="G48" s="136"/>
      <c r="H48" s="103"/>
      <c r="I48" s="103"/>
      <c r="J48" s="365"/>
      <c r="K48" s="136"/>
      <c r="L48" s="136"/>
      <c r="M48" s="136"/>
      <c r="N48" s="136"/>
      <c r="O48" s="136"/>
      <c r="P48" s="136"/>
      <c r="Q48" s="136"/>
      <c r="R48" s="136"/>
      <c r="S48" s="365"/>
      <c r="T48" s="103"/>
      <c r="U48" s="103"/>
      <c r="V48" s="103"/>
      <c r="W48" s="103"/>
    </row>
    <row r="49" spans="1:27">
      <c r="A49" s="366" t="s">
        <v>236</v>
      </c>
      <c r="B49" s="136"/>
      <c r="C49" s="136"/>
      <c r="D49" s="367"/>
      <c r="E49" s="367"/>
      <c r="F49" s="136"/>
      <c r="G49" s="136"/>
      <c r="H49" s="368"/>
      <c r="I49" s="368"/>
      <c r="J49" s="365"/>
      <c r="K49" s="136"/>
      <c r="L49" s="136"/>
      <c r="M49" s="136"/>
      <c r="N49" s="136"/>
      <c r="O49" s="136"/>
      <c r="P49" s="136"/>
      <c r="Q49" s="136"/>
      <c r="R49" s="136"/>
      <c r="S49" s="365"/>
      <c r="T49" s="368"/>
      <c r="U49" s="368"/>
      <c r="V49" s="368"/>
      <c r="W49" s="368"/>
    </row>
    <row r="50" spans="1:27">
      <c r="A50" s="103"/>
      <c r="B50" s="136"/>
      <c r="C50" s="136"/>
      <c r="D50" s="369"/>
      <c r="E50" s="369"/>
      <c r="F50" s="136"/>
      <c r="G50" s="136"/>
      <c r="H50" s="368"/>
      <c r="I50" s="368"/>
      <c r="J50" s="365"/>
      <c r="K50" s="136"/>
      <c r="L50" s="136"/>
      <c r="M50" s="136"/>
      <c r="N50" s="136"/>
      <c r="O50" s="136"/>
      <c r="P50" s="136"/>
      <c r="Q50" s="136"/>
      <c r="R50" s="136"/>
      <c r="S50" s="365"/>
      <c r="T50" s="368"/>
      <c r="U50" s="368"/>
      <c r="V50" s="368"/>
      <c r="W50" s="368"/>
    </row>
    <row r="51" spans="1:27">
      <c r="A51" s="103"/>
      <c r="B51" s="136"/>
      <c r="C51" s="136"/>
      <c r="D51" s="367"/>
      <c r="E51" s="367"/>
      <c r="F51" s="136"/>
      <c r="G51" s="136"/>
      <c r="H51" s="368"/>
      <c r="I51" s="368"/>
      <c r="J51" s="365"/>
      <c r="K51" s="136"/>
      <c r="L51" s="136"/>
      <c r="M51" s="136"/>
      <c r="N51" s="136"/>
      <c r="O51" s="136"/>
      <c r="P51" s="136"/>
      <c r="Q51" s="136"/>
      <c r="R51" s="136"/>
      <c r="S51" s="365"/>
      <c r="T51" s="368"/>
      <c r="U51" s="368"/>
      <c r="V51" s="368"/>
      <c r="W51" s="368"/>
    </row>
    <row r="52" spans="1:27">
      <c r="A52" s="103"/>
      <c r="B52" s="136"/>
      <c r="C52" s="136"/>
      <c r="D52" s="368"/>
      <c r="E52" s="368"/>
      <c r="F52" s="368"/>
      <c r="G52" s="368"/>
      <c r="H52" s="368"/>
      <c r="I52" s="368"/>
      <c r="J52" s="370"/>
      <c r="K52" s="368"/>
      <c r="L52" s="368"/>
      <c r="M52" s="368"/>
      <c r="N52" s="368"/>
      <c r="O52" s="368"/>
      <c r="P52" s="368"/>
      <c r="Q52" s="368"/>
      <c r="R52" s="368"/>
      <c r="S52" s="370"/>
      <c r="T52" s="368"/>
      <c r="U52" s="368"/>
      <c r="V52" s="368"/>
      <c r="W52" s="368"/>
    </row>
    <row r="53" spans="1:27">
      <c r="A53" s="103"/>
      <c r="B53" s="136"/>
      <c r="C53" s="367"/>
      <c r="D53" s="368"/>
      <c r="E53" s="368"/>
      <c r="F53" s="368"/>
      <c r="G53" s="368"/>
      <c r="H53" s="368"/>
      <c r="I53" s="368"/>
      <c r="J53" s="370"/>
      <c r="K53" s="368"/>
      <c r="L53" s="368"/>
      <c r="M53" s="368"/>
      <c r="N53" s="368"/>
      <c r="O53" s="368"/>
      <c r="P53" s="368"/>
      <c r="Q53" s="368"/>
      <c r="R53" s="368"/>
      <c r="S53" s="370"/>
      <c r="T53" s="368"/>
      <c r="U53" s="368"/>
      <c r="V53" s="368"/>
      <c r="W53" s="368"/>
    </row>
    <row r="54" spans="1:27">
      <c r="A54" s="103"/>
      <c r="B54" s="136"/>
      <c r="C54" s="367"/>
      <c r="D54" s="367"/>
      <c r="E54" s="367"/>
      <c r="F54" s="136"/>
      <c r="G54" s="136"/>
      <c r="H54" s="368"/>
      <c r="I54" s="368"/>
      <c r="J54" s="365"/>
      <c r="K54" s="136"/>
      <c r="L54" s="136"/>
      <c r="M54" s="136"/>
      <c r="N54" s="136"/>
      <c r="O54" s="136"/>
      <c r="P54" s="136"/>
      <c r="Q54" s="136"/>
      <c r="R54" s="136"/>
      <c r="S54" s="365"/>
      <c r="T54" s="368"/>
      <c r="U54" s="368"/>
      <c r="V54" s="368"/>
      <c r="W54" s="368"/>
    </row>
    <row r="55" spans="1:27">
      <c r="A55" s="103"/>
      <c r="B55" s="136"/>
      <c r="C55" s="369"/>
      <c r="D55" s="368"/>
      <c r="E55" s="367"/>
      <c r="F55" s="136"/>
      <c r="G55" s="136"/>
      <c r="I55" s="368"/>
      <c r="J55" s="365"/>
      <c r="K55" s="136"/>
      <c r="L55" s="136"/>
      <c r="M55" s="136"/>
      <c r="N55" s="136"/>
      <c r="O55" s="136"/>
      <c r="P55" s="136"/>
      <c r="Q55" s="136"/>
      <c r="R55" s="136"/>
      <c r="S55" s="365"/>
      <c r="T55" s="368"/>
      <c r="U55" s="368"/>
      <c r="V55" s="368"/>
      <c r="W55" s="368"/>
    </row>
    <row r="56" spans="1:27">
      <c r="A56" s="103"/>
      <c r="B56" s="136"/>
      <c r="C56" s="367"/>
      <c r="D56" s="367"/>
      <c r="E56" s="367"/>
      <c r="F56" s="136"/>
      <c r="G56" s="136"/>
      <c r="H56" s="368"/>
      <c r="I56" s="368"/>
      <c r="J56" s="365"/>
      <c r="K56" s="136"/>
      <c r="L56" s="136"/>
      <c r="M56" s="136"/>
      <c r="N56" s="136"/>
      <c r="O56" s="136"/>
      <c r="P56" s="136"/>
      <c r="Q56" s="136"/>
      <c r="R56" s="136"/>
      <c r="S56" s="365"/>
      <c r="T56" s="368"/>
      <c r="U56" s="368"/>
      <c r="V56" s="368"/>
      <c r="W56" s="368"/>
    </row>
    <row r="57" spans="1:27">
      <c r="A57" s="103"/>
      <c r="B57" s="136"/>
      <c r="C57" s="369"/>
      <c r="D57" s="367"/>
      <c r="E57" s="367"/>
      <c r="F57" s="136"/>
      <c r="G57" s="136"/>
      <c r="H57" s="368"/>
      <c r="I57" s="368"/>
      <c r="J57" s="365"/>
      <c r="K57" s="136"/>
      <c r="L57" s="136"/>
      <c r="M57" s="136"/>
      <c r="N57" s="136"/>
      <c r="O57" s="136"/>
      <c r="P57" s="136"/>
      <c r="Q57" s="136"/>
      <c r="R57" s="136"/>
      <c r="S57" s="365"/>
      <c r="T57" s="368"/>
      <c r="U57" s="368"/>
      <c r="V57" s="368"/>
      <c r="W57" s="368"/>
    </row>
    <row r="58" spans="1:27" s="284" customFormat="1">
      <c r="A58" s="103"/>
      <c r="B58" s="136"/>
      <c r="C58" s="369"/>
      <c r="D58" s="367"/>
      <c r="E58" s="367"/>
      <c r="F58" s="136"/>
      <c r="G58" s="136"/>
      <c r="H58" s="368"/>
      <c r="I58" s="368"/>
      <c r="J58" s="365"/>
      <c r="K58" s="136"/>
      <c r="L58" s="136"/>
      <c r="M58" s="136"/>
      <c r="N58" s="136"/>
      <c r="O58" s="136"/>
      <c r="P58" s="136"/>
      <c r="Q58" s="136"/>
      <c r="R58" s="136"/>
      <c r="S58" s="365"/>
      <c r="T58" s="368"/>
      <c r="U58" s="368"/>
      <c r="V58" s="368"/>
      <c r="W58" s="368"/>
      <c r="X58" s="342"/>
      <c r="Y58" s="342"/>
      <c r="Z58" s="339"/>
      <c r="AA58" s="339"/>
    </row>
    <row r="59" spans="1:27">
      <c r="A59" s="103"/>
      <c r="B59" s="136"/>
      <c r="C59" s="369"/>
      <c r="D59" s="367"/>
      <c r="E59" s="367"/>
      <c r="F59" s="136"/>
      <c r="G59" s="136"/>
      <c r="H59" s="368"/>
      <c r="I59" s="368"/>
      <c r="J59" s="365"/>
      <c r="K59" s="136"/>
      <c r="L59" s="136"/>
      <c r="M59" s="136"/>
      <c r="N59" s="136"/>
      <c r="O59" s="136"/>
      <c r="P59" s="136"/>
      <c r="Q59" s="136"/>
      <c r="R59" s="136"/>
      <c r="S59" s="365"/>
      <c r="T59" s="368"/>
      <c r="U59" s="368"/>
      <c r="V59" s="368"/>
      <c r="W59" s="368"/>
    </row>
    <row r="60" spans="1:27" s="284" customFormat="1">
      <c r="A60" s="103"/>
      <c r="B60" s="136"/>
      <c r="C60" s="369"/>
      <c r="D60" s="367"/>
      <c r="E60" s="367"/>
      <c r="F60" s="136"/>
      <c r="G60" s="136"/>
      <c r="H60" s="368"/>
      <c r="I60" s="368"/>
      <c r="J60" s="365"/>
      <c r="K60" s="136"/>
      <c r="L60" s="136"/>
      <c r="M60" s="136"/>
      <c r="N60" s="136"/>
      <c r="O60" s="136"/>
      <c r="P60" s="136"/>
      <c r="Q60" s="136"/>
      <c r="R60" s="136"/>
      <c r="S60" s="365"/>
      <c r="T60" s="368"/>
      <c r="U60" s="368"/>
      <c r="V60" s="368"/>
      <c r="W60" s="368"/>
      <c r="X60" s="342"/>
      <c r="Y60" s="342"/>
      <c r="Z60" s="339"/>
      <c r="AA60" s="339"/>
    </row>
    <row r="61" spans="1:27">
      <c r="A61" s="103"/>
      <c r="B61" s="136"/>
      <c r="C61" s="367"/>
      <c r="D61" s="367"/>
      <c r="E61" s="367"/>
      <c r="F61" s="367"/>
      <c r="G61" s="367"/>
      <c r="H61" s="368"/>
      <c r="I61" s="368"/>
      <c r="J61" s="371"/>
      <c r="K61" s="367"/>
      <c r="L61" s="367"/>
      <c r="M61" s="367"/>
      <c r="N61" s="367"/>
      <c r="O61" s="367"/>
      <c r="P61" s="367"/>
      <c r="Q61" s="367"/>
      <c r="R61" s="367"/>
      <c r="S61" s="371"/>
      <c r="T61" s="368"/>
      <c r="U61" s="368"/>
      <c r="V61" s="368"/>
      <c r="W61" s="368"/>
    </row>
    <row r="62" spans="1:27">
      <c r="A62" s="103"/>
      <c r="B62" s="136"/>
      <c r="C62" s="367"/>
      <c r="D62" s="367"/>
      <c r="E62" s="367"/>
      <c r="F62" s="367"/>
      <c r="G62" s="367"/>
      <c r="H62" s="368"/>
      <c r="I62" s="368"/>
      <c r="J62" s="371"/>
      <c r="K62" s="367"/>
      <c r="L62" s="367"/>
      <c r="M62" s="367"/>
      <c r="N62" s="367"/>
      <c r="O62" s="367"/>
      <c r="P62" s="367"/>
      <c r="Q62" s="367"/>
      <c r="R62" s="367"/>
      <c r="S62" s="371"/>
      <c r="T62" s="368"/>
      <c r="U62" s="368"/>
      <c r="V62" s="368"/>
      <c r="W62" s="368"/>
    </row>
    <row r="63" spans="1:27">
      <c r="A63" s="103"/>
      <c r="B63" s="136"/>
      <c r="C63" s="367"/>
      <c r="D63" s="367"/>
      <c r="E63" s="367"/>
      <c r="F63" s="367"/>
      <c r="G63" s="367"/>
      <c r="H63" s="368"/>
      <c r="I63" s="368"/>
      <c r="J63" s="371"/>
      <c r="K63" s="367"/>
      <c r="L63" s="367"/>
      <c r="M63" s="367"/>
      <c r="N63" s="367"/>
      <c r="O63" s="367"/>
      <c r="P63" s="367"/>
      <c r="Q63" s="367"/>
      <c r="R63" s="367"/>
      <c r="S63" s="371"/>
      <c r="T63" s="368"/>
      <c r="U63" s="368"/>
      <c r="V63" s="368"/>
      <c r="W63" s="368"/>
    </row>
    <row r="64" spans="1:27">
      <c r="A64" s="103"/>
      <c r="B64" s="136"/>
      <c r="C64" s="367"/>
      <c r="D64" s="367"/>
      <c r="E64" s="367"/>
      <c r="F64" s="367"/>
      <c r="G64" s="367"/>
      <c r="H64" s="368"/>
      <c r="I64" s="368"/>
      <c r="J64" s="371"/>
      <c r="K64" s="367"/>
      <c r="L64" s="367"/>
      <c r="M64" s="367"/>
      <c r="N64" s="367"/>
      <c r="O64" s="367"/>
      <c r="P64" s="367"/>
      <c r="Q64" s="367"/>
      <c r="R64" s="367"/>
      <c r="S64" s="371"/>
      <c r="T64" s="368"/>
      <c r="U64" s="368"/>
      <c r="V64" s="368"/>
      <c r="W64" s="368"/>
    </row>
    <row r="65" spans="1:27">
      <c r="A65" s="103"/>
      <c r="B65" s="136"/>
      <c r="C65" s="367"/>
      <c r="D65" s="367"/>
      <c r="E65" s="367"/>
      <c r="F65" s="367"/>
      <c r="G65" s="367"/>
      <c r="H65" s="368"/>
      <c r="I65" s="368"/>
      <c r="J65" s="371"/>
      <c r="K65" s="367"/>
      <c r="L65" s="367"/>
      <c r="M65" s="367"/>
      <c r="N65" s="367"/>
      <c r="O65" s="367"/>
      <c r="P65" s="367"/>
      <c r="Q65" s="367"/>
      <c r="R65" s="367"/>
      <c r="S65" s="371"/>
      <c r="T65" s="368"/>
      <c r="U65" s="368"/>
      <c r="V65" s="368"/>
      <c r="W65" s="368"/>
    </row>
    <row r="66" spans="1:27">
      <c r="A66" s="103"/>
      <c r="B66" s="136"/>
      <c r="C66" s="367"/>
      <c r="D66" s="367"/>
      <c r="E66" s="367"/>
      <c r="F66" s="367"/>
      <c r="G66" s="367"/>
      <c r="H66" s="368"/>
      <c r="I66" s="368"/>
      <c r="J66" s="371"/>
      <c r="K66" s="367"/>
      <c r="L66" s="367"/>
      <c r="M66" s="367"/>
      <c r="N66" s="367"/>
      <c r="O66" s="367"/>
      <c r="P66" s="367"/>
      <c r="Q66" s="367"/>
      <c r="R66" s="367"/>
      <c r="S66" s="371"/>
      <c r="T66" s="368"/>
      <c r="U66" s="368"/>
      <c r="V66" s="368"/>
      <c r="W66" s="368"/>
    </row>
    <row r="67" spans="1:27">
      <c r="A67" s="103"/>
      <c r="B67" s="136"/>
      <c r="C67" s="372"/>
      <c r="D67" s="372"/>
      <c r="E67" s="372"/>
      <c r="F67" s="372"/>
      <c r="G67" s="372"/>
      <c r="H67" s="373"/>
      <c r="I67" s="373"/>
      <c r="J67" s="374"/>
      <c r="K67" s="372"/>
      <c r="L67" s="372"/>
      <c r="M67" s="372"/>
      <c r="N67" s="372"/>
      <c r="O67" s="372"/>
      <c r="P67" s="372"/>
      <c r="Q67" s="372"/>
      <c r="R67" s="372"/>
      <c r="S67" s="374"/>
      <c r="T67" s="373"/>
      <c r="U67" s="373"/>
      <c r="V67" s="373"/>
      <c r="W67" s="373"/>
    </row>
    <row r="68" spans="1:27">
      <c r="A68" s="103"/>
      <c r="B68" s="372"/>
      <c r="C68" s="372"/>
      <c r="D68" s="372"/>
      <c r="E68" s="372"/>
      <c r="F68" s="372"/>
      <c r="G68" s="372"/>
      <c r="H68" s="373"/>
      <c r="I68" s="373"/>
      <c r="J68" s="374"/>
      <c r="K68" s="372"/>
      <c r="L68" s="372"/>
      <c r="M68" s="372"/>
      <c r="N68" s="372"/>
      <c r="O68" s="372"/>
      <c r="P68" s="372"/>
      <c r="Q68" s="372"/>
      <c r="R68" s="372"/>
      <c r="S68" s="374"/>
      <c r="T68" s="373"/>
      <c r="U68" s="373"/>
      <c r="V68" s="373"/>
      <c r="W68" s="373"/>
    </row>
    <row r="69" spans="1:27">
      <c r="A69" s="103"/>
      <c r="B69" s="372"/>
      <c r="C69" s="372"/>
      <c r="D69" s="372"/>
      <c r="E69" s="372"/>
      <c r="F69" s="372"/>
      <c r="G69" s="372"/>
      <c r="H69" s="373"/>
      <c r="I69" s="373"/>
      <c r="J69" s="374"/>
      <c r="K69" s="372"/>
      <c r="L69" s="372"/>
      <c r="M69" s="372"/>
      <c r="N69" s="372"/>
      <c r="O69" s="372"/>
      <c r="P69" s="372"/>
      <c r="Q69" s="372"/>
      <c r="R69" s="372"/>
      <c r="S69" s="374"/>
      <c r="T69" s="373"/>
      <c r="U69" s="373"/>
      <c r="V69" s="373"/>
      <c r="W69" s="373"/>
    </row>
    <row r="70" spans="1:27">
      <c r="A70" s="103"/>
      <c r="B70" s="372"/>
      <c r="C70" s="372"/>
      <c r="D70" s="372"/>
      <c r="E70" s="372"/>
      <c r="F70" s="372"/>
      <c r="G70" s="372"/>
      <c r="H70" s="373"/>
      <c r="I70" s="373"/>
      <c r="J70" s="374"/>
      <c r="K70" s="372"/>
      <c r="L70" s="372"/>
      <c r="M70" s="372"/>
      <c r="N70" s="372"/>
      <c r="O70" s="372"/>
      <c r="P70" s="372"/>
      <c r="Q70" s="372"/>
      <c r="R70" s="372"/>
      <c r="S70" s="374"/>
      <c r="T70" s="373"/>
      <c r="U70" s="373"/>
      <c r="V70" s="373"/>
      <c r="W70" s="373"/>
    </row>
    <row r="71" spans="1:27">
      <c r="A71" s="103"/>
      <c r="B71" s="372"/>
      <c r="C71" s="372"/>
      <c r="D71" s="372"/>
      <c r="E71" s="372"/>
      <c r="F71" s="372"/>
      <c r="G71" s="372"/>
      <c r="H71" s="373"/>
      <c r="I71" s="373"/>
      <c r="J71" s="374"/>
      <c r="K71" s="372"/>
      <c r="L71" s="372"/>
      <c r="M71" s="372"/>
      <c r="N71" s="372"/>
      <c r="O71" s="372"/>
      <c r="P71" s="372"/>
      <c r="Q71" s="372"/>
      <c r="R71" s="372"/>
      <c r="S71" s="374"/>
      <c r="T71" s="373"/>
      <c r="U71" s="373"/>
      <c r="V71" s="373"/>
      <c r="W71" s="373"/>
    </row>
    <row r="72" spans="1:27">
      <c r="A72" s="103"/>
      <c r="B72" s="372"/>
      <c r="C72" s="372"/>
      <c r="D72" s="372"/>
      <c r="E72" s="372"/>
      <c r="F72" s="372"/>
      <c r="G72" s="372"/>
      <c r="H72" s="373"/>
      <c r="I72" s="373"/>
      <c r="J72" s="374"/>
      <c r="K72" s="372"/>
      <c r="L72" s="372"/>
      <c r="M72" s="372"/>
      <c r="N72" s="372"/>
      <c r="O72" s="372"/>
      <c r="P72" s="372"/>
      <c r="Q72" s="372"/>
      <c r="R72" s="372"/>
      <c r="S72" s="374"/>
      <c r="T72" s="373"/>
      <c r="U72" s="373"/>
      <c r="V72" s="373"/>
      <c r="W72" s="373"/>
    </row>
    <row r="73" spans="1:27">
      <c r="A73" s="103"/>
      <c r="B73" s="372"/>
      <c r="C73" s="372"/>
      <c r="D73" s="372"/>
      <c r="E73" s="372"/>
      <c r="F73" s="372"/>
      <c r="G73" s="372"/>
      <c r="H73" s="373"/>
      <c r="I73" s="373"/>
      <c r="J73" s="374"/>
      <c r="K73" s="372"/>
      <c r="L73" s="372"/>
      <c r="M73" s="372"/>
      <c r="N73" s="372"/>
      <c r="O73" s="372"/>
      <c r="P73" s="372"/>
      <c r="Q73" s="372"/>
      <c r="R73" s="372"/>
      <c r="S73" s="374"/>
      <c r="T73" s="373"/>
      <c r="U73" s="373"/>
      <c r="V73" s="373"/>
      <c r="W73" s="373"/>
    </row>
    <row r="74" spans="1:27" s="284" customFormat="1">
      <c r="A74" s="103"/>
      <c r="B74" s="372"/>
      <c r="C74" s="372"/>
      <c r="D74" s="372"/>
      <c r="E74" s="372"/>
      <c r="F74" s="372"/>
      <c r="G74" s="372"/>
      <c r="H74" s="373"/>
      <c r="I74" s="373"/>
      <c r="J74" s="374"/>
      <c r="K74" s="372"/>
      <c r="L74" s="372"/>
      <c r="M74" s="372"/>
      <c r="N74" s="372"/>
      <c r="O74" s="372"/>
      <c r="P74" s="372"/>
      <c r="Q74" s="372"/>
      <c r="R74" s="372"/>
      <c r="S74" s="374"/>
      <c r="T74" s="373"/>
      <c r="U74" s="373"/>
      <c r="V74" s="373"/>
      <c r="W74" s="373"/>
      <c r="X74" s="342"/>
      <c r="Y74" s="342"/>
      <c r="Z74" s="339"/>
      <c r="AA74" s="339"/>
    </row>
    <row r="75" spans="1:27">
      <c r="A75" s="103"/>
      <c r="B75" s="372"/>
      <c r="C75" s="372"/>
      <c r="D75" s="372"/>
      <c r="E75" s="372"/>
      <c r="F75" s="372"/>
      <c r="G75" s="372"/>
      <c r="H75" s="373"/>
      <c r="I75" s="373"/>
      <c r="J75" s="374"/>
      <c r="K75" s="372"/>
      <c r="L75" s="372"/>
      <c r="M75" s="372"/>
      <c r="N75" s="372"/>
      <c r="O75" s="372"/>
      <c r="P75" s="372"/>
      <c r="Q75" s="372"/>
      <c r="R75" s="372"/>
      <c r="S75" s="374"/>
      <c r="T75" s="373"/>
      <c r="U75" s="373"/>
      <c r="V75" s="373"/>
      <c r="W75" s="373"/>
    </row>
    <row r="76" spans="1:27">
      <c r="A76" s="103"/>
      <c r="B76" s="372"/>
      <c r="C76" s="372"/>
      <c r="D76" s="372"/>
      <c r="E76" s="372"/>
      <c r="F76" s="372"/>
      <c r="G76" s="372"/>
      <c r="H76" s="373"/>
      <c r="I76" s="373"/>
      <c r="J76" s="374"/>
      <c r="K76" s="372"/>
      <c r="L76" s="372"/>
      <c r="M76" s="372"/>
      <c r="N76" s="372"/>
      <c r="O76" s="372"/>
      <c r="P76" s="372"/>
      <c r="Q76" s="372"/>
      <c r="R76" s="372"/>
      <c r="S76" s="374"/>
      <c r="T76" s="373"/>
      <c r="U76" s="373"/>
      <c r="V76" s="373"/>
      <c r="W76" s="373"/>
    </row>
    <row r="77" spans="1:27">
      <c r="A77" s="103"/>
      <c r="B77" s="372"/>
      <c r="C77" s="372"/>
      <c r="D77" s="372"/>
      <c r="E77" s="372"/>
      <c r="F77" s="372"/>
      <c r="G77" s="372"/>
      <c r="H77" s="373"/>
      <c r="I77" s="373"/>
      <c r="J77" s="374"/>
      <c r="K77" s="372"/>
      <c r="L77" s="372"/>
      <c r="M77" s="372"/>
      <c r="N77" s="372"/>
      <c r="O77" s="372"/>
      <c r="P77" s="372"/>
      <c r="Q77" s="372"/>
      <c r="R77" s="372"/>
      <c r="S77" s="374"/>
      <c r="T77" s="373"/>
      <c r="U77" s="373"/>
      <c r="V77" s="373"/>
      <c r="W77" s="373"/>
    </row>
    <row r="78" spans="1:27" s="284" customFormat="1">
      <c r="A78" s="103"/>
      <c r="B78" s="372"/>
      <c r="C78" s="372"/>
      <c r="D78" s="372"/>
      <c r="E78" s="372"/>
      <c r="F78" s="372"/>
      <c r="G78" s="372"/>
      <c r="H78" s="373"/>
      <c r="I78" s="373"/>
      <c r="J78" s="374"/>
      <c r="K78" s="372"/>
      <c r="L78" s="372"/>
      <c r="M78" s="372"/>
      <c r="N78" s="372"/>
      <c r="O78" s="372"/>
      <c r="P78" s="372"/>
      <c r="Q78" s="372"/>
      <c r="R78" s="372"/>
      <c r="S78" s="374"/>
      <c r="T78" s="373"/>
      <c r="U78" s="373"/>
      <c r="V78" s="373"/>
      <c r="W78" s="373"/>
      <c r="X78" s="342"/>
      <c r="Y78" s="342"/>
      <c r="Z78" s="339"/>
      <c r="AA78" s="339"/>
    </row>
    <row r="79" spans="1:27">
      <c r="A79" s="103"/>
      <c r="B79" s="372"/>
      <c r="C79" s="372"/>
      <c r="D79" s="372"/>
      <c r="E79" s="372"/>
      <c r="F79" s="372"/>
      <c r="G79" s="372"/>
      <c r="H79" s="373"/>
      <c r="I79" s="373"/>
      <c r="J79" s="374"/>
      <c r="K79" s="372"/>
      <c r="L79" s="372"/>
      <c r="M79" s="372"/>
      <c r="N79" s="372"/>
      <c r="O79" s="372"/>
      <c r="P79" s="372"/>
      <c r="Q79" s="372"/>
      <c r="R79" s="372"/>
      <c r="S79" s="374"/>
      <c r="T79" s="373"/>
      <c r="U79" s="373"/>
      <c r="V79" s="373"/>
      <c r="W79" s="373"/>
    </row>
    <row r="80" spans="1:27" s="284" customFormat="1">
      <c r="A80" s="103"/>
      <c r="B80" s="372"/>
      <c r="C80" s="372"/>
      <c r="D80" s="372"/>
      <c r="E80" s="372"/>
      <c r="F80" s="372"/>
      <c r="G80" s="372"/>
      <c r="H80" s="373"/>
      <c r="I80" s="373"/>
      <c r="J80" s="374"/>
      <c r="K80" s="372"/>
      <c r="L80" s="372"/>
      <c r="M80" s="372"/>
      <c r="N80" s="372"/>
      <c r="O80" s="372"/>
      <c r="P80" s="372"/>
      <c r="Q80" s="372"/>
      <c r="R80" s="372"/>
      <c r="S80" s="374"/>
      <c r="T80" s="373"/>
      <c r="U80" s="373"/>
      <c r="V80" s="373"/>
      <c r="W80" s="373"/>
      <c r="X80" s="342"/>
      <c r="Y80" s="342"/>
      <c r="Z80" s="339"/>
      <c r="AA80" s="339"/>
    </row>
    <row r="81" spans="1:23">
      <c r="A81" s="103"/>
      <c r="B81" s="372"/>
      <c r="C81" s="372"/>
      <c r="D81" s="372"/>
      <c r="E81" s="372"/>
      <c r="F81" s="372"/>
      <c r="G81" s="372"/>
      <c r="H81" s="373"/>
      <c r="I81" s="373"/>
      <c r="J81" s="374"/>
      <c r="K81" s="372"/>
      <c r="L81" s="372"/>
      <c r="M81" s="372"/>
      <c r="N81" s="372"/>
      <c r="O81" s="372"/>
      <c r="P81" s="372"/>
      <c r="Q81" s="372"/>
      <c r="R81" s="372"/>
      <c r="S81" s="374"/>
      <c r="T81" s="373"/>
      <c r="U81" s="373"/>
      <c r="V81" s="373"/>
      <c r="W81" s="373"/>
    </row>
    <row r="82" spans="1:23">
      <c r="A82" s="103"/>
      <c r="B82" s="372"/>
      <c r="C82" s="372"/>
      <c r="D82" s="372"/>
      <c r="E82" s="372"/>
      <c r="F82" s="372"/>
      <c r="G82" s="372"/>
      <c r="H82" s="373"/>
      <c r="I82" s="373"/>
      <c r="J82" s="374"/>
      <c r="K82" s="372"/>
      <c r="L82" s="372"/>
      <c r="M82" s="372"/>
      <c r="N82" s="372"/>
      <c r="O82" s="372"/>
      <c r="P82" s="372"/>
      <c r="Q82" s="372"/>
      <c r="R82" s="372"/>
      <c r="S82" s="374"/>
      <c r="T82" s="373"/>
      <c r="U82" s="373"/>
      <c r="V82" s="373"/>
      <c r="W82" s="373"/>
    </row>
    <row r="83" spans="1:23">
      <c r="A83" s="103"/>
      <c r="B83" s="372"/>
      <c r="C83" s="372"/>
      <c r="D83" s="372"/>
      <c r="E83" s="372"/>
      <c r="F83" s="372"/>
      <c r="G83" s="372"/>
      <c r="H83" s="373"/>
      <c r="I83" s="373"/>
      <c r="J83" s="374"/>
      <c r="K83" s="372"/>
      <c r="L83" s="372"/>
      <c r="M83" s="372"/>
      <c r="N83" s="372"/>
      <c r="O83" s="372"/>
      <c r="P83" s="372"/>
      <c r="Q83" s="372"/>
      <c r="R83" s="372"/>
      <c r="S83" s="374"/>
      <c r="T83" s="373"/>
      <c r="U83" s="373"/>
      <c r="V83" s="373"/>
      <c r="W83" s="373"/>
    </row>
    <row r="84" spans="1:23">
      <c r="A84" s="103"/>
      <c r="B84" s="372"/>
      <c r="C84" s="372"/>
      <c r="D84" s="372"/>
      <c r="E84" s="372"/>
      <c r="F84" s="372"/>
      <c r="G84" s="372"/>
      <c r="H84" s="373"/>
      <c r="I84" s="373"/>
      <c r="J84" s="374"/>
      <c r="K84" s="372"/>
      <c r="L84" s="372"/>
      <c r="M84" s="372"/>
      <c r="N84" s="372"/>
      <c r="O84" s="372"/>
      <c r="P84" s="372"/>
      <c r="Q84" s="372"/>
      <c r="R84" s="372"/>
      <c r="S84" s="374"/>
      <c r="T84" s="373"/>
      <c r="U84" s="373"/>
      <c r="V84" s="373"/>
      <c r="W84" s="373"/>
    </row>
    <row r="85" spans="1:23">
      <c r="A85" s="103"/>
    </row>
    <row r="86" spans="1:23">
      <c r="A86" s="103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&amp;CPage &amp;P of &amp;N&amp;R&amp;F&amp;A</oddFooter>
  </headerFooter>
  <ignoredErrors>
    <ignoredError sqref="X6:X7 X8:X9 X10 X17:X21 X27 X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showGridLines="0" view="pageBreakPreview" topLeftCell="A22" zoomScale="90" zoomScaleSheetLayoutView="90" workbookViewId="0">
      <selection activeCell="Z15" sqref="Z15"/>
    </sheetView>
  </sheetViews>
  <sheetFormatPr defaultColWidth="11.42578125" defaultRowHeight="12.75" outlineLevelCol="1"/>
  <cols>
    <col min="1" max="1" width="39" style="124" customWidth="1"/>
    <col min="2" max="7" width="6.7109375" style="342" hidden="1" customWidth="1" outlineLevel="1"/>
    <col min="8" max="9" width="6.7109375" style="124" hidden="1" customWidth="1" outlineLevel="1"/>
    <col min="10" max="12" width="6.7109375" style="375" hidden="1" customWidth="1" outlineLevel="1"/>
    <col min="13" max="13" width="7.5703125" style="375" customWidth="1" collapsed="1"/>
    <col min="14" max="18" width="6.7109375" style="124" customWidth="1"/>
    <col min="19" max="19" width="8.85546875" style="376" customWidth="1"/>
    <col min="20" max="20" width="9" style="124" customWidth="1"/>
    <col min="21" max="22" width="6.7109375" style="124" customWidth="1"/>
    <col min="23" max="23" width="8.42578125" style="124" customWidth="1"/>
    <col min="24" max="30" width="6.7109375" style="124" customWidth="1"/>
    <col min="31" max="16384" width="11.42578125" style="124"/>
  </cols>
  <sheetData>
    <row r="1" spans="1:24" s="284" customFormat="1" ht="15">
      <c r="A1" s="284" t="s">
        <v>237</v>
      </c>
      <c r="B1" s="339"/>
      <c r="C1" s="339"/>
      <c r="D1" s="339"/>
      <c r="E1" s="339"/>
      <c r="F1" s="339"/>
      <c r="G1" s="339"/>
      <c r="J1" s="340"/>
      <c r="K1" s="340"/>
      <c r="L1" s="340"/>
      <c r="M1" s="340"/>
      <c r="S1" s="341"/>
    </row>
    <row r="3" spans="1:24">
      <c r="A3" s="84" t="s">
        <v>238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191</v>
      </c>
      <c r="K3" s="85" t="s">
        <v>194</v>
      </c>
      <c r="L3" s="85" t="s">
        <v>196</v>
      </c>
      <c r="M3" s="85" t="s">
        <v>197</v>
      </c>
      <c r="N3" s="86" t="s">
        <v>204</v>
      </c>
      <c r="O3" s="86" t="s">
        <v>214</v>
      </c>
      <c r="P3" s="86" t="s">
        <v>218</v>
      </c>
      <c r="Q3" s="86" t="s">
        <v>220</v>
      </c>
      <c r="R3" s="86" t="s">
        <v>222</v>
      </c>
      <c r="S3" s="88"/>
      <c r="T3" s="86">
        <v>2005</v>
      </c>
      <c r="U3" s="86">
        <v>2006</v>
      </c>
      <c r="V3" s="86">
        <v>2007</v>
      </c>
      <c r="W3" s="86">
        <v>2008</v>
      </c>
      <c r="X3" s="86">
        <v>2009</v>
      </c>
    </row>
    <row r="4" spans="1:24">
      <c r="A4" s="89" t="s">
        <v>184</v>
      </c>
      <c r="B4" s="106" t="s">
        <v>161</v>
      </c>
      <c r="C4" s="106" t="s">
        <v>161</v>
      </c>
      <c r="D4" s="106" t="s">
        <v>161</v>
      </c>
      <c r="E4" s="106" t="s">
        <v>161</v>
      </c>
      <c r="F4" s="106" t="s">
        <v>161</v>
      </c>
      <c r="G4" s="106" t="s">
        <v>161</v>
      </c>
      <c r="H4" s="106" t="s">
        <v>161</v>
      </c>
      <c r="I4" s="106">
        <v>103.84734030000001</v>
      </c>
      <c r="J4" s="108">
        <v>476.21686908000004</v>
      </c>
      <c r="K4" s="108">
        <v>1000.0617958399999</v>
      </c>
      <c r="L4" s="108">
        <v>1511.7306035699999</v>
      </c>
      <c r="M4" s="108">
        <v>1772.73371159</v>
      </c>
      <c r="N4" s="106">
        <f>N6+N8+N10</f>
        <v>442.39915236052423</v>
      </c>
      <c r="O4" s="106">
        <f>O6+O8+O10</f>
        <v>806.95669013052407</v>
      </c>
      <c r="P4" s="106">
        <v>1304.8771698955238</v>
      </c>
      <c r="Q4" s="106">
        <v>1677.0250604755261</v>
      </c>
      <c r="R4" s="106">
        <v>315.66067985000012</v>
      </c>
      <c r="S4" s="108"/>
      <c r="T4" s="106" t="s">
        <v>161</v>
      </c>
      <c r="U4" s="106" t="s">
        <v>161</v>
      </c>
      <c r="V4" s="106">
        <v>103.84734030000001</v>
      </c>
      <c r="W4" s="106">
        <v>1772.73371159</v>
      </c>
      <c r="X4" s="106">
        <f>Q4</f>
        <v>1677.0250604755261</v>
      </c>
    </row>
    <row r="5" spans="1:24" s="347" customFormat="1">
      <c r="A5" s="92" t="s">
        <v>154</v>
      </c>
      <c r="B5" s="343"/>
      <c r="C5" s="343"/>
      <c r="D5" s="343"/>
      <c r="E5" s="343"/>
      <c r="F5" s="343"/>
      <c r="G5" s="343"/>
      <c r="H5" s="344"/>
      <c r="I5" s="344"/>
      <c r="J5" s="353"/>
      <c r="K5" s="353"/>
      <c r="L5" s="354"/>
      <c r="M5" s="354"/>
      <c r="N5" s="344"/>
      <c r="O5" s="344"/>
      <c r="P5" s="344"/>
      <c r="Q5" s="344"/>
      <c r="R5" s="344"/>
      <c r="S5" s="345"/>
      <c r="T5" s="344"/>
      <c r="U5" s="377"/>
      <c r="V5" s="377"/>
      <c r="W5" s="377">
        <v>16.070574041365216</v>
      </c>
      <c r="X5" s="377">
        <f>X4/W4-1</f>
        <v>-5.3989299401674296E-2</v>
      </c>
    </row>
    <row r="6" spans="1:24">
      <c r="A6" s="348" t="s">
        <v>178</v>
      </c>
      <c r="B6" s="106" t="s">
        <v>161</v>
      </c>
      <c r="C6" s="106" t="s">
        <v>161</v>
      </c>
      <c r="D6" s="106" t="s">
        <v>161</v>
      </c>
      <c r="E6" s="106" t="s">
        <v>161</v>
      </c>
      <c r="F6" s="106" t="s">
        <v>161</v>
      </c>
      <c r="G6" s="106" t="s">
        <v>161</v>
      </c>
      <c r="H6" s="106" t="s">
        <v>161</v>
      </c>
      <c r="I6" s="106">
        <v>14.676879999999999</v>
      </c>
      <c r="J6" s="108">
        <v>121.33000999999999</v>
      </c>
      <c r="K6" s="108">
        <v>293.42871499999995</v>
      </c>
      <c r="L6" s="108">
        <v>464.27146299999993</v>
      </c>
      <c r="M6" s="108">
        <v>541.24432100000013</v>
      </c>
      <c r="N6" s="106">
        <v>71.877235999999883</v>
      </c>
      <c r="O6" s="106">
        <v>128.65128200000001</v>
      </c>
      <c r="P6" s="106">
        <v>188.96117699999999</v>
      </c>
      <c r="Q6" s="106">
        <v>272.88338799999997</v>
      </c>
      <c r="R6" s="106">
        <v>31.021460000000001</v>
      </c>
      <c r="S6" s="108"/>
      <c r="T6" s="106" t="s">
        <v>161</v>
      </c>
      <c r="U6" s="106" t="s">
        <v>161</v>
      </c>
      <c r="V6" s="106">
        <v>14.676879999999999</v>
      </c>
      <c r="W6" s="106">
        <v>541.24432100000013</v>
      </c>
      <c r="X6" s="106">
        <f>Q6</f>
        <v>272.88338799999997</v>
      </c>
    </row>
    <row r="7" spans="1:24" s="347" customFormat="1">
      <c r="A7" s="92" t="s">
        <v>154</v>
      </c>
      <c r="B7" s="343"/>
      <c r="C7" s="343"/>
      <c r="D7" s="343"/>
      <c r="E7" s="343"/>
      <c r="F7" s="343"/>
      <c r="G7" s="343"/>
      <c r="H7" s="344"/>
      <c r="I7" s="344"/>
      <c r="J7" s="353"/>
      <c r="K7" s="353"/>
      <c r="L7" s="354"/>
      <c r="M7" s="354"/>
      <c r="N7" s="344"/>
      <c r="O7" s="344"/>
      <c r="P7" s="344"/>
      <c r="Q7" s="344"/>
      <c r="R7" s="344"/>
      <c r="S7" s="345"/>
      <c r="T7" s="344"/>
      <c r="U7" s="377"/>
      <c r="V7" s="377"/>
      <c r="W7" s="377">
        <v>35.877341846495995</v>
      </c>
      <c r="X7" s="377">
        <f>X6/W6-1</f>
        <v>-0.4958221686357428</v>
      </c>
    </row>
    <row r="8" spans="1:24">
      <c r="A8" s="348" t="s">
        <v>179</v>
      </c>
      <c r="B8" s="106" t="s">
        <v>161</v>
      </c>
      <c r="C8" s="106" t="s">
        <v>161</v>
      </c>
      <c r="D8" s="106" t="s">
        <v>161</v>
      </c>
      <c r="E8" s="106" t="s">
        <v>161</v>
      </c>
      <c r="F8" s="106" t="s">
        <v>161</v>
      </c>
      <c r="G8" s="106" t="s">
        <v>161</v>
      </c>
      <c r="H8" s="106" t="s">
        <v>161</v>
      </c>
      <c r="I8" s="106">
        <v>82.902812000000011</v>
      </c>
      <c r="J8" s="108">
        <v>327.59816200000006</v>
      </c>
      <c r="K8" s="108">
        <v>628.49136599999997</v>
      </c>
      <c r="L8" s="108">
        <v>934.4</v>
      </c>
      <c r="M8" s="108">
        <v>1086.2309519999999</v>
      </c>
      <c r="N8" s="106">
        <v>334.65115399999803</v>
      </c>
      <c r="O8" s="106">
        <v>592.99681099999771</v>
      </c>
      <c r="P8" s="106">
        <v>972.58942799999772</v>
      </c>
      <c r="Q8" s="106">
        <v>1216.2385370000002</v>
      </c>
      <c r="R8" s="106">
        <v>236.59779100000011</v>
      </c>
      <c r="S8" s="108"/>
      <c r="T8" s="106" t="s">
        <v>161</v>
      </c>
      <c r="U8" s="106" t="s">
        <v>161</v>
      </c>
      <c r="V8" s="106">
        <v>82.902812000000011</v>
      </c>
      <c r="W8" s="106">
        <v>1086.2309519999999</v>
      </c>
      <c r="X8" s="106">
        <f>Q8</f>
        <v>1216.2385370000002</v>
      </c>
    </row>
    <row r="9" spans="1:24" s="347" customFormat="1">
      <c r="A9" s="92" t="s">
        <v>154</v>
      </c>
      <c r="B9" s="343"/>
      <c r="C9" s="343"/>
      <c r="D9" s="343"/>
      <c r="E9" s="343"/>
      <c r="F9" s="343"/>
      <c r="G9" s="343"/>
      <c r="H9" s="344"/>
      <c r="I9" s="344"/>
      <c r="J9" s="353"/>
      <c r="K9" s="353"/>
      <c r="L9" s="354"/>
      <c r="M9" s="354"/>
      <c r="N9" s="344"/>
      <c r="O9" s="344"/>
      <c r="P9" s="344"/>
      <c r="S9" s="345"/>
      <c r="T9" s="344"/>
      <c r="U9" s="377"/>
      <c r="V9" s="377"/>
      <c r="W9" s="377">
        <v>12.102462097425594</v>
      </c>
      <c r="X9" s="377">
        <f>X8/W8-1</f>
        <v>0.11968687207874762</v>
      </c>
    </row>
    <row r="10" spans="1:24">
      <c r="A10" s="348" t="s">
        <v>180</v>
      </c>
      <c r="B10" s="106" t="s">
        <v>161</v>
      </c>
      <c r="C10" s="106" t="s">
        <v>161</v>
      </c>
      <c r="D10" s="106" t="s">
        <v>161</v>
      </c>
      <c r="E10" s="106" t="s">
        <v>161</v>
      </c>
      <c r="F10" s="106" t="s">
        <v>161</v>
      </c>
      <c r="G10" s="106" t="s">
        <v>161</v>
      </c>
      <c r="H10" s="106" t="s">
        <v>161</v>
      </c>
      <c r="I10" s="106">
        <v>6.2676482999999994</v>
      </c>
      <c r="J10" s="108">
        <v>27.288697079999999</v>
      </c>
      <c r="K10" s="108">
        <v>78.141714840000006</v>
      </c>
      <c r="L10" s="108">
        <v>113.05914057</v>
      </c>
      <c r="M10" s="108">
        <v>145.25843859</v>
      </c>
      <c r="N10" s="106">
        <v>35.870762360526342</v>
      </c>
      <c r="O10" s="106">
        <v>85.30859713052638</v>
      </c>
      <c r="P10" s="106">
        <v>143.3265648955263</v>
      </c>
      <c r="Q10" s="344">
        <v>187.90313547552586</v>
      </c>
      <c r="R10" s="344">
        <v>48.041428849999996</v>
      </c>
      <c r="S10" s="108"/>
      <c r="T10" s="106" t="s">
        <v>161</v>
      </c>
      <c r="U10" s="106" t="s">
        <v>161</v>
      </c>
      <c r="V10" s="106">
        <v>6.2676482999999994</v>
      </c>
      <c r="W10" s="106">
        <v>145.25843859</v>
      </c>
      <c r="X10" s="106">
        <f>Q10</f>
        <v>187.90313547552586</v>
      </c>
    </row>
    <row r="11" spans="1:24" s="347" customFormat="1">
      <c r="A11" s="92" t="s">
        <v>154</v>
      </c>
      <c r="B11" s="343"/>
      <c r="C11" s="343"/>
      <c r="D11" s="343"/>
      <c r="E11" s="343"/>
      <c r="F11" s="343"/>
      <c r="G11" s="343"/>
      <c r="H11" s="344"/>
      <c r="I11" s="344"/>
      <c r="J11" s="345"/>
      <c r="K11" s="345"/>
      <c r="L11" s="378"/>
      <c r="M11" s="378"/>
      <c r="N11" s="344"/>
      <c r="O11" s="344"/>
      <c r="P11" s="344"/>
      <c r="Q11" s="344"/>
      <c r="R11" s="344"/>
      <c r="S11" s="345"/>
      <c r="T11" s="344"/>
      <c r="U11" s="377"/>
      <c r="V11" s="377"/>
      <c r="W11" s="377">
        <v>22.175907714860134</v>
      </c>
      <c r="X11" s="377">
        <f>X10/W10-1</f>
        <v>0.29357810327214717</v>
      </c>
    </row>
    <row r="12" spans="1:24">
      <c r="A12" s="99"/>
      <c r="B12" s="100"/>
      <c r="C12" s="100"/>
      <c r="D12" s="100"/>
      <c r="E12" s="100"/>
      <c r="F12" s="100"/>
      <c r="G12" s="100"/>
      <c r="H12" s="100"/>
      <c r="I12" s="100"/>
      <c r="J12" s="351"/>
      <c r="K12" s="351"/>
      <c r="L12" s="351"/>
      <c r="M12" s="351"/>
      <c r="N12" s="100"/>
      <c r="O12" s="100"/>
      <c r="P12" s="100"/>
      <c r="Q12" s="100"/>
      <c r="R12" s="100"/>
      <c r="S12" s="132"/>
      <c r="T12" s="100"/>
      <c r="U12" s="100"/>
      <c r="V12" s="100"/>
      <c r="W12" s="100"/>
      <c r="X12" s="100"/>
    </row>
    <row r="13" spans="1:24">
      <c r="A13" s="103"/>
      <c r="B13" s="104"/>
      <c r="C13" s="104"/>
      <c r="D13" s="104"/>
      <c r="E13" s="104"/>
      <c r="F13" s="104"/>
      <c r="G13" s="104"/>
      <c r="H13" s="104"/>
      <c r="I13" s="104"/>
      <c r="J13" s="132"/>
      <c r="K13" s="132"/>
      <c r="L13" s="132"/>
      <c r="M13" s="132"/>
      <c r="N13" s="104"/>
      <c r="O13" s="104"/>
      <c r="P13" s="104"/>
      <c r="Q13" s="104"/>
      <c r="R13" s="104"/>
      <c r="S13" s="132"/>
      <c r="T13" s="104"/>
      <c r="U13" s="104"/>
      <c r="V13" s="104"/>
      <c r="W13" s="104"/>
      <c r="X13" s="104"/>
    </row>
    <row r="14" spans="1:24">
      <c r="A14" s="105" t="s">
        <v>228</v>
      </c>
      <c r="B14" s="85" t="s">
        <v>7</v>
      </c>
      <c r="C14" s="86" t="s">
        <v>26</v>
      </c>
      <c r="D14" s="86" t="s">
        <v>27</v>
      </c>
      <c r="E14" s="86" t="s">
        <v>28</v>
      </c>
      <c r="F14" s="85" t="s">
        <v>0</v>
      </c>
      <c r="G14" s="85" t="s">
        <v>25</v>
      </c>
      <c r="H14" s="86" t="s">
        <v>24</v>
      </c>
      <c r="I14" s="86" t="s">
        <v>153</v>
      </c>
      <c r="J14" s="87" t="s">
        <v>191</v>
      </c>
      <c r="K14" s="85" t="s">
        <v>194</v>
      </c>
      <c r="L14" s="85" t="s">
        <v>196</v>
      </c>
      <c r="M14" s="85" t="s">
        <v>197</v>
      </c>
      <c r="N14" s="86" t="s">
        <v>204</v>
      </c>
      <c r="O14" s="86" t="s">
        <v>214</v>
      </c>
      <c r="P14" s="86" t="s">
        <v>218</v>
      </c>
      <c r="Q14" s="86" t="s">
        <v>220</v>
      </c>
      <c r="R14" s="86" t="s">
        <v>222</v>
      </c>
      <c r="S14" s="88"/>
      <c r="T14" s="86">
        <v>2005</v>
      </c>
      <c r="U14" s="86">
        <v>2006</v>
      </c>
      <c r="V14" s="86">
        <v>2007</v>
      </c>
      <c r="W14" s="86">
        <v>2008</v>
      </c>
      <c r="X14" s="86">
        <v>2009</v>
      </c>
    </row>
    <row r="15" spans="1:24" s="137" customFormat="1">
      <c r="A15" s="317" t="s">
        <v>22</v>
      </c>
      <c r="B15" s="106" t="s">
        <v>161</v>
      </c>
      <c r="C15" s="106" t="s">
        <v>161</v>
      </c>
      <c r="D15" s="106" t="s">
        <v>161</v>
      </c>
      <c r="E15" s="106" t="s">
        <v>161</v>
      </c>
      <c r="F15" s="106" t="s">
        <v>161</v>
      </c>
      <c r="G15" s="106" t="s">
        <v>161</v>
      </c>
      <c r="H15" s="106" t="s">
        <v>161</v>
      </c>
      <c r="I15" s="106">
        <v>569.9336935942797</v>
      </c>
      <c r="J15" s="108">
        <v>615.7806351346901</v>
      </c>
      <c r="K15" s="108">
        <v>806.01457999623688</v>
      </c>
      <c r="L15" s="108">
        <v>894.83690639479676</v>
      </c>
      <c r="M15" s="108">
        <v>801.4921069501105</v>
      </c>
      <c r="N15" s="106">
        <v>381.60630421564156</v>
      </c>
      <c r="O15" s="106">
        <v>383.21909496591593</v>
      </c>
      <c r="P15" s="106">
        <v>403.89073881449917</v>
      </c>
      <c r="Q15" s="106">
        <v>420.27345943454361</v>
      </c>
      <c r="R15" s="106">
        <v>493.61743284844732</v>
      </c>
      <c r="S15" s="108"/>
      <c r="T15" s="106" t="s">
        <v>161</v>
      </c>
      <c r="U15" s="106" t="s">
        <v>161</v>
      </c>
      <c r="V15" s="108">
        <v>569.9336935942797</v>
      </c>
      <c r="W15" s="108">
        <v>801.4921069501105</v>
      </c>
      <c r="X15" s="108">
        <f>Q15</f>
        <v>420.27345943454361</v>
      </c>
    </row>
    <row r="16" spans="1:24" s="342" customFormat="1">
      <c r="A16" s="379" t="s">
        <v>154</v>
      </c>
      <c r="B16" s="380"/>
      <c r="C16" s="380"/>
      <c r="D16" s="380"/>
      <c r="E16" s="380"/>
      <c r="F16" s="380"/>
      <c r="G16" s="380"/>
      <c r="H16" s="380"/>
      <c r="I16" s="380"/>
      <c r="J16" s="381"/>
      <c r="K16" s="381"/>
      <c r="L16" s="381"/>
      <c r="M16" s="310"/>
      <c r="N16" s="380"/>
      <c r="O16" s="380"/>
      <c r="P16" s="380"/>
      <c r="Q16" s="380"/>
      <c r="R16" s="380"/>
      <c r="S16" s="353"/>
      <c r="T16" s="380"/>
      <c r="U16" s="380"/>
      <c r="V16" s="380"/>
      <c r="W16" s="377">
        <v>0.40629009296767582</v>
      </c>
      <c r="X16" s="377">
        <f>X15/W15-1</f>
        <v>-0.47563618432401622</v>
      </c>
    </row>
    <row r="17" spans="1:24" s="137" customFormat="1">
      <c r="A17" s="348" t="s">
        <v>178</v>
      </c>
      <c r="B17" s="106" t="s">
        <v>161</v>
      </c>
      <c r="C17" s="106" t="s">
        <v>161</v>
      </c>
      <c r="D17" s="106" t="s">
        <v>161</v>
      </c>
      <c r="E17" s="106" t="s">
        <v>161</v>
      </c>
      <c r="F17" s="106" t="s">
        <v>161</v>
      </c>
      <c r="G17" s="106" t="s">
        <v>161</v>
      </c>
      <c r="H17" s="106" t="s">
        <v>161</v>
      </c>
      <c r="I17" s="108">
        <v>510.89767746110306</v>
      </c>
      <c r="J17" s="108">
        <v>534.00522888846046</v>
      </c>
      <c r="K17" s="108">
        <v>763.52958089718231</v>
      </c>
      <c r="L17" s="108">
        <v>815.61363051419028</v>
      </c>
      <c r="M17" s="108">
        <v>746.67311000753716</v>
      </c>
      <c r="N17" s="108">
        <v>373.63041334636506</v>
      </c>
      <c r="O17" s="108">
        <v>315.18434711851728</v>
      </c>
      <c r="P17" s="108">
        <v>333.91752229489117</v>
      </c>
      <c r="Q17" s="108">
        <v>357.02139295947097</v>
      </c>
      <c r="R17" s="108">
        <v>380.40575372735066</v>
      </c>
      <c r="S17" s="108"/>
      <c r="T17" s="106" t="s">
        <v>161</v>
      </c>
      <c r="U17" s="106" t="s">
        <v>161</v>
      </c>
      <c r="V17" s="108">
        <v>510.89767746110306</v>
      </c>
      <c r="W17" s="108">
        <v>746.67311000753716</v>
      </c>
      <c r="X17" s="108">
        <f>Q17</f>
        <v>357.02139295947097</v>
      </c>
    </row>
    <row r="18" spans="1:24" s="342" customFormat="1">
      <c r="A18" s="92" t="s">
        <v>154</v>
      </c>
      <c r="B18" s="380"/>
      <c r="C18" s="380"/>
      <c r="D18" s="380"/>
      <c r="E18" s="380"/>
      <c r="F18" s="380"/>
      <c r="G18" s="380"/>
      <c r="H18" s="380"/>
      <c r="I18" s="380"/>
      <c r="J18" s="310"/>
      <c r="K18" s="310"/>
      <c r="L18" s="310"/>
      <c r="M18" s="310"/>
      <c r="N18" s="380"/>
      <c r="O18" s="380"/>
      <c r="P18" s="380"/>
      <c r="Q18" s="380"/>
      <c r="R18" s="380"/>
      <c r="S18" s="353"/>
      <c r="T18" s="380"/>
      <c r="U18" s="380"/>
      <c r="V18" s="380"/>
      <c r="W18" s="377">
        <v>0.46149247285310824</v>
      </c>
      <c r="X18" s="377">
        <f>X17/W17-1</f>
        <v>-0.52185047489407099</v>
      </c>
    </row>
    <row r="19" spans="1:24" s="137" customFormat="1">
      <c r="A19" s="348" t="s">
        <v>179</v>
      </c>
      <c r="B19" s="106" t="s">
        <v>161</v>
      </c>
      <c r="C19" s="106" t="s">
        <v>161</v>
      </c>
      <c r="D19" s="106" t="s">
        <v>161</v>
      </c>
      <c r="E19" s="106" t="s">
        <v>161</v>
      </c>
      <c r="F19" s="106" t="s">
        <v>161</v>
      </c>
      <c r="G19" s="106" t="s">
        <v>161</v>
      </c>
      <c r="H19" s="106" t="s">
        <v>161</v>
      </c>
      <c r="I19" s="108">
        <v>575.636566643121</v>
      </c>
      <c r="J19" s="108">
        <v>626.54347203013162</v>
      </c>
      <c r="K19" s="108">
        <v>793.45095365066561</v>
      </c>
      <c r="L19" s="108">
        <v>901.50419127791383</v>
      </c>
      <c r="M19" s="108">
        <v>796.75417403695678</v>
      </c>
      <c r="N19" s="108">
        <v>364.61946608192596</v>
      </c>
      <c r="O19" s="108">
        <v>376.56634380062951</v>
      </c>
      <c r="P19" s="108">
        <v>398.2959736878405</v>
      </c>
      <c r="Q19" s="108">
        <v>413.81444803285376</v>
      </c>
      <c r="R19" s="108">
        <v>487.14545957477822</v>
      </c>
      <c r="S19" s="108"/>
      <c r="T19" s="106" t="s">
        <v>161</v>
      </c>
      <c r="U19" s="106" t="s">
        <v>161</v>
      </c>
      <c r="V19" s="108">
        <v>575.636566643121</v>
      </c>
      <c r="W19" s="108">
        <v>796.75417403695678</v>
      </c>
      <c r="X19" s="108">
        <f>Q19</f>
        <v>413.81444803285376</v>
      </c>
    </row>
    <row r="20" spans="1:24" s="342" customFormat="1">
      <c r="A20" s="92" t="s">
        <v>154</v>
      </c>
      <c r="B20" s="380"/>
      <c r="C20" s="380"/>
      <c r="D20" s="380"/>
      <c r="E20" s="380"/>
      <c r="F20" s="380"/>
      <c r="G20" s="380"/>
      <c r="H20" s="380"/>
      <c r="I20" s="380"/>
      <c r="J20" s="310"/>
      <c r="K20" s="310"/>
      <c r="L20" s="310"/>
      <c r="M20" s="310"/>
      <c r="N20" s="380"/>
      <c r="O20" s="380"/>
      <c r="P20" s="380"/>
      <c r="Q20" s="380"/>
      <c r="R20" s="380"/>
      <c r="S20" s="353"/>
      <c r="T20" s="380"/>
      <c r="U20" s="380"/>
      <c r="V20" s="380"/>
      <c r="W20" s="377">
        <v>0.38412710416105766</v>
      </c>
      <c r="X20" s="377">
        <f>X19/W19-1</f>
        <v>-0.48062468761706256</v>
      </c>
    </row>
    <row r="21" spans="1:24" s="137" customFormat="1">
      <c r="A21" s="348" t="s">
        <v>180</v>
      </c>
      <c r="B21" s="106" t="s">
        <v>161</v>
      </c>
      <c r="C21" s="106" t="s">
        <v>161</v>
      </c>
      <c r="D21" s="106" t="s">
        <v>161</v>
      </c>
      <c r="E21" s="106" t="s">
        <v>161</v>
      </c>
      <c r="F21" s="106" t="s">
        <v>161</v>
      </c>
      <c r="G21" s="106" t="s">
        <v>161</v>
      </c>
      <c r="H21" s="106" t="s">
        <v>161</v>
      </c>
      <c r="I21" s="108">
        <v>632.74518099646002</v>
      </c>
      <c r="J21" s="108">
        <v>850.16065166704095</v>
      </c>
      <c r="K21" s="108">
        <v>1066.5981801635317</v>
      </c>
      <c r="L21" s="108">
        <v>1165.0600395968536</v>
      </c>
      <c r="M21" s="108">
        <v>1044.4195178152115</v>
      </c>
      <c r="N21" s="108">
        <v>505.01549897397399</v>
      </c>
      <c r="O21" s="108">
        <v>506.4568889748773</v>
      </c>
      <c r="P21" s="108">
        <v>523.49138984501337</v>
      </c>
      <c r="Q21" s="108">
        <v>539.28582542795687</v>
      </c>
      <c r="R21" s="108">
        <v>584.99159271720919</v>
      </c>
      <c r="S21" s="108"/>
      <c r="T21" s="106" t="s">
        <v>161</v>
      </c>
      <c r="U21" s="106" t="s">
        <v>161</v>
      </c>
      <c r="V21" s="108">
        <v>632.74518099646002</v>
      </c>
      <c r="W21" s="108">
        <v>1044.4195178152115</v>
      </c>
      <c r="X21" s="108">
        <f>Q21</f>
        <v>539.28582542795687</v>
      </c>
    </row>
    <row r="22" spans="1:24" s="342" customFormat="1">
      <c r="A22" s="379" t="s">
        <v>154</v>
      </c>
      <c r="B22" s="380"/>
      <c r="C22" s="380"/>
      <c r="D22" s="380"/>
      <c r="E22" s="380"/>
      <c r="F22" s="380"/>
      <c r="G22" s="380"/>
      <c r="H22" s="380"/>
      <c r="I22" s="380"/>
      <c r="J22" s="381"/>
      <c r="K22" s="381"/>
      <c r="L22" s="381"/>
      <c r="M22" s="381"/>
      <c r="N22" s="380"/>
      <c r="O22" s="380"/>
      <c r="P22" s="380"/>
      <c r="Q22" s="380"/>
      <c r="R22" s="380"/>
      <c r="S22" s="345"/>
      <c r="T22" s="380"/>
      <c r="U22" s="380"/>
      <c r="V22" s="380"/>
      <c r="W22" s="377">
        <v>0.65061631314273827</v>
      </c>
      <c r="X22" s="377">
        <f>X21/W21-1</f>
        <v>-0.48365018440475716</v>
      </c>
    </row>
    <row r="23" spans="1:24">
      <c r="A23" s="99"/>
      <c r="B23" s="110"/>
      <c r="C23" s="110"/>
      <c r="D23" s="110"/>
      <c r="E23" s="110"/>
      <c r="F23" s="110"/>
      <c r="G23" s="110"/>
      <c r="H23" s="111"/>
      <c r="I23" s="111"/>
      <c r="J23" s="113"/>
      <c r="K23" s="113"/>
      <c r="L23" s="351"/>
      <c r="M23" s="351"/>
      <c r="N23" s="111"/>
      <c r="O23" s="111"/>
      <c r="P23" s="111"/>
      <c r="Q23" s="111"/>
      <c r="R23" s="111"/>
      <c r="S23" s="114"/>
      <c r="T23" s="100"/>
      <c r="U23" s="100"/>
      <c r="V23" s="100"/>
      <c r="W23" s="100"/>
      <c r="X23" s="100"/>
    </row>
    <row r="24" spans="1:24">
      <c r="A24" s="103"/>
      <c r="B24" s="115"/>
      <c r="C24" s="115"/>
      <c r="D24" s="115"/>
      <c r="E24" s="115"/>
      <c r="F24" s="115"/>
      <c r="G24" s="115"/>
      <c r="H24" s="116"/>
      <c r="I24" s="116"/>
      <c r="J24" s="114"/>
      <c r="K24" s="114"/>
      <c r="L24" s="132"/>
      <c r="M24" s="132"/>
      <c r="N24" s="116"/>
      <c r="O24" s="116"/>
      <c r="P24" s="116"/>
      <c r="Q24" s="116"/>
      <c r="R24" s="116"/>
      <c r="S24" s="114"/>
      <c r="T24" s="104"/>
      <c r="U24" s="104"/>
      <c r="V24" s="104"/>
      <c r="W24" s="104"/>
      <c r="X24" s="104"/>
    </row>
    <row r="25" spans="1:24">
      <c r="A25" s="84" t="s">
        <v>1</v>
      </c>
      <c r="B25" s="85" t="s">
        <v>7</v>
      </c>
      <c r="C25" s="86" t="s">
        <v>26</v>
      </c>
      <c r="D25" s="86" t="s">
        <v>27</v>
      </c>
      <c r="E25" s="86" t="s">
        <v>28</v>
      </c>
      <c r="F25" s="85" t="s">
        <v>0</v>
      </c>
      <c r="G25" s="85" t="s">
        <v>25</v>
      </c>
      <c r="H25" s="86" t="s">
        <v>24</v>
      </c>
      <c r="I25" s="86" t="s">
        <v>153</v>
      </c>
      <c r="J25" s="87" t="s">
        <v>191</v>
      </c>
      <c r="K25" s="85" t="s">
        <v>194</v>
      </c>
      <c r="L25" s="85" t="s">
        <v>196</v>
      </c>
      <c r="M25" s="85" t="s">
        <v>197</v>
      </c>
      <c r="N25" s="86" t="s">
        <v>204</v>
      </c>
      <c r="O25" s="86" t="s">
        <v>214</v>
      </c>
      <c r="P25" s="86" t="s">
        <v>218</v>
      </c>
      <c r="Q25" s="86" t="s">
        <v>220</v>
      </c>
      <c r="R25" s="86" t="s">
        <v>222</v>
      </c>
      <c r="S25" s="88"/>
      <c r="T25" s="86">
        <v>2005</v>
      </c>
      <c r="U25" s="86">
        <v>2006</v>
      </c>
      <c r="V25" s="86">
        <v>2007</v>
      </c>
      <c r="W25" s="86">
        <v>2008</v>
      </c>
      <c r="X25" s="86">
        <v>2009</v>
      </c>
    </row>
    <row r="26" spans="1:24">
      <c r="A26" s="89" t="s">
        <v>38</v>
      </c>
      <c r="B26" s="106" t="s">
        <v>161</v>
      </c>
      <c r="C26" s="106" t="s">
        <v>161</v>
      </c>
      <c r="D26" s="106" t="s">
        <v>161</v>
      </c>
      <c r="E26" s="106" t="s">
        <v>161</v>
      </c>
      <c r="F26" s="106" t="s">
        <v>161</v>
      </c>
      <c r="G26" s="106" t="s">
        <v>161</v>
      </c>
      <c r="H26" s="106" t="s">
        <v>161</v>
      </c>
      <c r="I26" s="106">
        <v>62.262</v>
      </c>
      <c r="J26" s="108">
        <v>348.46</v>
      </c>
      <c r="K26" s="108">
        <v>756.82799999999997</v>
      </c>
      <c r="L26" s="108">
        <v>1119.8989999999999</v>
      </c>
      <c r="M26" s="108">
        <v>1178.1849999999999</v>
      </c>
      <c r="N26" s="106">
        <v>102.46599999999999</v>
      </c>
      <c r="O26" s="106">
        <v>232.54</v>
      </c>
      <c r="P26" s="106">
        <v>414.26299999999998</v>
      </c>
      <c r="Q26" s="106">
        <v>572.476</v>
      </c>
      <c r="R26" s="106">
        <v>162.02699999999999</v>
      </c>
      <c r="S26" s="108"/>
      <c r="T26" s="106" t="s">
        <v>161</v>
      </c>
      <c r="U26" s="106" t="s">
        <v>161</v>
      </c>
      <c r="V26" s="106">
        <v>62.262</v>
      </c>
      <c r="W26" s="106">
        <v>1178.1849999999999</v>
      </c>
      <c r="X26" s="106">
        <f>Q26</f>
        <v>572.476</v>
      </c>
    </row>
    <row r="27" spans="1:24">
      <c r="A27" s="92" t="s">
        <v>154</v>
      </c>
      <c r="B27" s="382"/>
      <c r="C27" s="382"/>
      <c r="D27" s="382"/>
      <c r="E27" s="382"/>
      <c r="F27" s="382"/>
      <c r="G27" s="382"/>
      <c r="H27" s="106"/>
      <c r="I27" s="380"/>
      <c r="J27" s="309"/>
      <c r="K27" s="309"/>
      <c r="L27" s="310"/>
      <c r="M27" s="310"/>
      <c r="N27" s="380"/>
      <c r="O27" s="380"/>
      <c r="P27" s="380"/>
      <c r="Q27" s="380"/>
      <c r="R27" s="380"/>
      <c r="S27" s="353"/>
      <c r="T27" s="380"/>
      <c r="U27" s="377"/>
      <c r="V27" s="380"/>
      <c r="W27" s="377">
        <v>17.923018855802898</v>
      </c>
      <c r="X27" s="377">
        <f>X26/W26-1</f>
        <v>-0.51410347271438694</v>
      </c>
    </row>
    <row r="28" spans="1:24">
      <c r="A28" s="103" t="s">
        <v>155</v>
      </c>
      <c r="B28" s="106" t="s">
        <v>161</v>
      </c>
      <c r="C28" s="106" t="s">
        <v>161</v>
      </c>
      <c r="D28" s="106" t="s">
        <v>161</v>
      </c>
      <c r="E28" s="106" t="s">
        <v>161</v>
      </c>
      <c r="F28" s="106" t="s">
        <v>161</v>
      </c>
      <c r="G28" s="106" t="s">
        <v>161</v>
      </c>
      <c r="H28" s="106" t="s">
        <v>161</v>
      </c>
      <c r="I28" s="106">
        <v>4.1769999999999996</v>
      </c>
      <c r="J28" s="108" t="s">
        <v>161</v>
      </c>
      <c r="K28" s="108" t="s">
        <v>161</v>
      </c>
      <c r="L28" s="108" t="s">
        <v>161</v>
      </c>
      <c r="M28" s="108">
        <v>81.278999999999996</v>
      </c>
      <c r="N28" s="106" t="s">
        <v>161</v>
      </c>
      <c r="O28" s="106" t="s">
        <v>161</v>
      </c>
      <c r="P28" s="106"/>
      <c r="Q28" s="106">
        <v>72.504000000000005</v>
      </c>
      <c r="R28" s="106" t="s">
        <v>161</v>
      </c>
      <c r="S28" s="108"/>
      <c r="T28" s="106" t="s">
        <v>161</v>
      </c>
      <c r="U28" s="106" t="s">
        <v>161</v>
      </c>
      <c r="V28" s="106">
        <v>4.1769999999999996</v>
      </c>
      <c r="W28" s="106">
        <v>81.278999999999996</v>
      </c>
      <c r="X28" s="106">
        <f>Q28</f>
        <v>72.504000000000005</v>
      </c>
    </row>
    <row r="29" spans="1:24">
      <c r="A29" s="92" t="s">
        <v>154</v>
      </c>
      <c r="B29" s="382"/>
      <c r="C29" s="382"/>
      <c r="D29" s="382"/>
      <c r="E29" s="382"/>
      <c r="F29" s="382"/>
      <c r="G29" s="382"/>
      <c r="H29" s="382"/>
      <c r="I29" s="382"/>
      <c r="J29" s="309"/>
      <c r="K29" s="309"/>
      <c r="L29" s="310"/>
      <c r="M29" s="310"/>
      <c r="N29" s="382"/>
      <c r="O29" s="382"/>
      <c r="P29" s="382"/>
      <c r="Q29" s="382"/>
      <c r="R29" s="382"/>
      <c r="S29" s="345"/>
      <c r="T29" s="382"/>
      <c r="U29" s="106"/>
      <c r="V29" s="382"/>
      <c r="W29" s="377">
        <v>18.458702418003352</v>
      </c>
      <c r="X29" s="377">
        <f>X28/W28-1</f>
        <v>-0.10796146606134416</v>
      </c>
    </row>
    <row r="30" spans="1:24">
      <c r="A30" s="103" t="s">
        <v>3</v>
      </c>
      <c r="B30" s="106" t="s">
        <v>161</v>
      </c>
      <c r="C30" s="106" t="s">
        <v>161</v>
      </c>
      <c r="D30" s="106" t="s">
        <v>161</v>
      </c>
      <c r="E30" s="106" t="s">
        <v>161</v>
      </c>
      <c r="F30" s="106" t="s">
        <v>161</v>
      </c>
      <c r="G30" s="106" t="s">
        <v>161</v>
      </c>
      <c r="H30" s="106" t="s">
        <v>161</v>
      </c>
      <c r="I30" s="106">
        <v>1.5549999999999999</v>
      </c>
      <c r="J30" s="108">
        <v>36.976999999999997</v>
      </c>
      <c r="K30" s="108">
        <v>224.06200000000001</v>
      </c>
      <c r="L30" s="108">
        <v>351.13400000000001</v>
      </c>
      <c r="M30" s="108">
        <v>177.42099999999999</v>
      </c>
      <c r="N30" s="106">
        <v>-25.625</v>
      </c>
      <c r="O30" s="106">
        <v>-55.17</v>
      </c>
      <c r="P30" s="106">
        <v>-60.908999999999999</v>
      </c>
      <c r="Q30" s="106">
        <v>-141.75299999999999</v>
      </c>
      <c r="R30" s="106">
        <v>-23.948</v>
      </c>
      <c r="S30" s="118"/>
      <c r="T30" s="106" t="s">
        <v>161</v>
      </c>
      <c r="U30" s="106" t="s">
        <v>161</v>
      </c>
      <c r="V30" s="106">
        <v>1.5549999999999999</v>
      </c>
      <c r="W30" s="108">
        <v>177.42099999999999</v>
      </c>
      <c r="X30" s="106">
        <f>Q30</f>
        <v>-141.75299999999999</v>
      </c>
    </row>
    <row r="31" spans="1:24">
      <c r="A31" s="92" t="s">
        <v>154</v>
      </c>
      <c r="B31" s="382"/>
      <c r="C31" s="382"/>
      <c r="D31" s="382"/>
      <c r="E31" s="382"/>
      <c r="F31" s="382"/>
      <c r="G31" s="382"/>
      <c r="H31" s="382"/>
      <c r="I31" s="382"/>
      <c r="J31" s="383"/>
      <c r="K31" s="383"/>
      <c r="L31" s="381"/>
      <c r="M31" s="381"/>
      <c r="N31" s="382"/>
      <c r="O31" s="382"/>
      <c r="P31" s="382"/>
      <c r="Q31" s="382"/>
      <c r="R31" s="382"/>
      <c r="S31" s="345"/>
      <c r="T31" s="382"/>
      <c r="U31" s="377"/>
      <c r="V31" s="377"/>
      <c r="W31" s="377">
        <v>113.09710610932476</v>
      </c>
      <c r="X31" s="377">
        <f>X30/W30-1</f>
        <v>-1.7989640459697553</v>
      </c>
    </row>
    <row r="32" spans="1:24">
      <c r="A32" s="99"/>
      <c r="B32" s="110"/>
      <c r="C32" s="110"/>
      <c r="D32" s="110"/>
      <c r="E32" s="110"/>
      <c r="F32" s="110"/>
      <c r="G32" s="110"/>
      <c r="H32" s="111"/>
      <c r="I32" s="111"/>
      <c r="J32" s="113"/>
      <c r="K32" s="113"/>
      <c r="L32" s="351"/>
      <c r="M32" s="351"/>
      <c r="N32" s="111"/>
      <c r="O32" s="111"/>
      <c r="P32" s="111"/>
      <c r="Q32" s="111"/>
      <c r="R32" s="111"/>
      <c r="S32" s="114"/>
      <c r="T32" s="100"/>
      <c r="U32" s="100"/>
      <c r="V32" s="100"/>
      <c r="W32" s="100"/>
      <c r="X32" s="100"/>
    </row>
    <row r="33" spans="1:26">
      <c r="A33" s="103"/>
      <c r="B33" s="115"/>
      <c r="C33" s="115"/>
      <c r="D33" s="115"/>
      <c r="E33" s="115"/>
      <c r="F33" s="115"/>
      <c r="G33" s="115"/>
      <c r="H33" s="116"/>
      <c r="I33" s="116"/>
      <c r="J33" s="114"/>
      <c r="K33" s="114"/>
      <c r="L33" s="132"/>
      <c r="M33" s="132"/>
      <c r="N33" s="116"/>
      <c r="O33" s="116"/>
      <c r="P33" s="116"/>
      <c r="Q33" s="116"/>
      <c r="R33" s="116"/>
      <c r="S33" s="114"/>
      <c r="T33" s="104"/>
      <c r="U33" s="104"/>
      <c r="V33" s="104"/>
      <c r="W33" s="104"/>
      <c r="X33" s="104"/>
    </row>
    <row r="34" spans="1:26">
      <c r="A34" s="84" t="s">
        <v>149</v>
      </c>
      <c r="B34" s="85" t="s">
        <v>7</v>
      </c>
      <c r="C34" s="86" t="s">
        <v>26</v>
      </c>
      <c r="D34" s="86" t="s">
        <v>27</v>
      </c>
      <c r="E34" s="86" t="s">
        <v>28</v>
      </c>
      <c r="F34" s="85" t="s">
        <v>0</v>
      </c>
      <c r="G34" s="85" t="s">
        <v>25</v>
      </c>
      <c r="H34" s="86" t="s">
        <v>24</v>
      </c>
      <c r="I34" s="86" t="s">
        <v>153</v>
      </c>
      <c r="J34" s="87" t="s">
        <v>191</v>
      </c>
      <c r="K34" s="85" t="s">
        <v>194</v>
      </c>
      <c r="L34" s="85" t="s">
        <v>196</v>
      </c>
      <c r="M34" s="85" t="s">
        <v>197</v>
      </c>
      <c r="N34" s="86" t="s">
        <v>204</v>
      </c>
      <c r="O34" s="86" t="s">
        <v>214</v>
      </c>
      <c r="P34" s="86" t="s">
        <v>218</v>
      </c>
      <c r="Q34" s="86" t="s">
        <v>220</v>
      </c>
      <c r="R34" s="86" t="s">
        <v>222</v>
      </c>
      <c r="S34" s="88"/>
      <c r="T34" s="86">
        <v>2005</v>
      </c>
      <c r="U34" s="86">
        <v>2006</v>
      </c>
      <c r="V34" s="86">
        <v>2007</v>
      </c>
      <c r="W34" s="86">
        <v>2008</v>
      </c>
      <c r="X34" s="86">
        <v>2009</v>
      </c>
    </row>
    <row r="35" spans="1:26" s="81" customFormat="1" ht="22.5">
      <c r="A35" s="125" t="s">
        <v>67</v>
      </c>
      <c r="B35" s="106" t="s">
        <v>161</v>
      </c>
      <c r="C35" s="106" t="s">
        <v>161</v>
      </c>
      <c r="D35" s="106" t="s">
        <v>161</v>
      </c>
      <c r="E35" s="106" t="s">
        <v>161</v>
      </c>
      <c r="F35" s="106" t="s">
        <v>161</v>
      </c>
      <c r="G35" s="106" t="s">
        <v>161</v>
      </c>
      <c r="H35" s="106" t="s">
        <v>161</v>
      </c>
      <c r="I35" s="106">
        <v>37.857999999999997</v>
      </c>
      <c r="J35" s="108" t="s">
        <v>161</v>
      </c>
      <c r="K35" s="108" t="s">
        <v>161</v>
      </c>
      <c r="L35" s="108" t="s">
        <v>161</v>
      </c>
      <c r="M35" s="108">
        <v>388.06</v>
      </c>
      <c r="N35" s="106" t="s">
        <v>161</v>
      </c>
      <c r="O35" s="106" t="s">
        <v>161</v>
      </c>
      <c r="P35" s="106"/>
      <c r="Q35" s="106">
        <v>180.828</v>
      </c>
      <c r="R35" s="106" t="s">
        <v>161</v>
      </c>
      <c r="S35" s="108"/>
      <c r="T35" s="106" t="s">
        <v>161</v>
      </c>
      <c r="U35" s="106" t="s">
        <v>161</v>
      </c>
      <c r="V35" s="106">
        <v>37.857999999999997</v>
      </c>
      <c r="W35" s="106">
        <v>388.06</v>
      </c>
      <c r="X35" s="106">
        <f>Q35</f>
        <v>180.828</v>
      </c>
      <c r="Z35" s="124"/>
    </row>
    <row r="36" spans="1:26" s="324" customFormat="1">
      <c r="A36" s="92" t="s">
        <v>154</v>
      </c>
      <c r="B36" s="384"/>
      <c r="C36" s="384"/>
      <c r="D36" s="384"/>
      <c r="E36" s="384"/>
      <c r="F36" s="384"/>
      <c r="G36" s="384"/>
      <c r="H36" s="385"/>
      <c r="I36" s="385"/>
      <c r="J36" s="383"/>
      <c r="K36" s="383"/>
      <c r="L36" s="381"/>
      <c r="M36" s="381"/>
      <c r="N36" s="385"/>
      <c r="O36" s="385"/>
      <c r="P36" s="385"/>
      <c r="Q36" s="385"/>
      <c r="R36" s="385"/>
      <c r="S36" s="345"/>
      <c r="T36" s="385"/>
      <c r="U36" s="377"/>
      <c r="V36" s="377"/>
      <c r="W36" s="377">
        <v>9.2504094246922719</v>
      </c>
      <c r="X36" s="377">
        <f>X35/W35-1</f>
        <v>-0.53402051229191361</v>
      </c>
    </row>
    <row r="37" spans="1:26">
      <c r="A37" s="120"/>
      <c r="B37" s="112"/>
      <c r="C37" s="112"/>
      <c r="D37" s="112"/>
      <c r="E37" s="112"/>
      <c r="F37" s="112"/>
      <c r="G37" s="112"/>
      <c r="H37" s="121"/>
      <c r="I37" s="121"/>
      <c r="J37" s="122"/>
      <c r="K37" s="122"/>
      <c r="L37" s="122"/>
      <c r="M37" s="122"/>
      <c r="N37" s="121"/>
      <c r="O37" s="121"/>
      <c r="P37" s="121"/>
      <c r="Q37" s="121"/>
      <c r="R37" s="121"/>
      <c r="S37" s="123"/>
      <c r="T37" s="121"/>
      <c r="U37" s="121"/>
      <c r="V37" s="121"/>
      <c r="W37" s="121"/>
      <c r="X37" s="121"/>
    </row>
    <row r="38" spans="1:26">
      <c r="A38" s="103"/>
      <c r="B38" s="104"/>
      <c r="C38" s="104"/>
      <c r="D38" s="104"/>
      <c r="E38" s="104"/>
      <c r="F38" s="104"/>
      <c r="G38" s="104"/>
      <c r="H38" s="115"/>
      <c r="I38" s="115"/>
      <c r="J38" s="132"/>
      <c r="K38" s="132"/>
      <c r="L38" s="132"/>
      <c r="M38" s="132"/>
      <c r="N38" s="115"/>
      <c r="O38" s="115"/>
      <c r="P38" s="115"/>
      <c r="Q38" s="115"/>
      <c r="R38" s="115"/>
      <c r="S38" s="132"/>
      <c r="T38" s="115"/>
      <c r="U38" s="115"/>
      <c r="V38" s="115"/>
      <c r="W38" s="115"/>
      <c r="X38" s="115"/>
    </row>
    <row r="39" spans="1:26">
      <c r="A39" s="84" t="s">
        <v>4</v>
      </c>
      <c r="B39" s="85" t="s">
        <v>7</v>
      </c>
      <c r="C39" s="86" t="s">
        <v>26</v>
      </c>
      <c r="D39" s="86" t="s">
        <v>27</v>
      </c>
      <c r="E39" s="86" t="s">
        <v>28</v>
      </c>
      <c r="F39" s="85" t="s">
        <v>0</v>
      </c>
      <c r="G39" s="85" t="s">
        <v>25</v>
      </c>
      <c r="H39" s="86" t="s">
        <v>24</v>
      </c>
      <c r="I39" s="86" t="s">
        <v>153</v>
      </c>
      <c r="J39" s="87" t="s">
        <v>191</v>
      </c>
      <c r="K39" s="85" t="s">
        <v>194</v>
      </c>
      <c r="L39" s="85" t="s">
        <v>196</v>
      </c>
      <c r="M39" s="85" t="s">
        <v>197</v>
      </c>
      <c r="N39" s="86" t="s">
        <v>204</v>
      </c>
      <c r="O39" s="86" t="s">
        <v>214</v>
      </c>
      <c r="P39" s="86" t="s">
        <v>218</v>
      </c>
      <c r="Q39" s="86" t="s">
        <v>220</v>
      </c>
      <c r="R39" s="86" t="s">
        <v>222</v>
      </c>
      <c r="S39" s="88"/>
      <c r="T39" s="86">
        <v>2005</v>
      </c>
      <c r="U39" s="86">
        <v>2006</v>
      </c>
      <c r="V39" s="86">
        <v>2007</v>
      </c>
      <c r="W39" s="86">
        <v>2008</v>
      </c>
      <c r="X39" s="86">
        <v>2009</v>
      </c>
    </row>
    <row r="40" spans="1:26">
      <c r="A40" s="103" t="s">
        <v>19</v>
      </c>
      <c r="B40" s="106" t="s">
        <v>161</v>
      </c>
      <c r="C40" s="106" t="s">
        <v>161</v>
      </c>
      <c r="D40" s="106" t="s">
        <v>161</v>
      </c>
      <c r="E40" s="106" t="s">
        <v>161</v>
      </c>
      <c r="F40" s="106" t="s">
        <v>161</v>
      </c>
      <c r="G40" s="106" t="s">
        <v>161</v>
      </c>
      <c r="H40" s="106" t="s">
        <v>161</v>
      </c>
      <c r="I40" s="104">
        <v>2.4975105200603899E-2</v>
      </c>
      <c r="J40" s="104">
        <v>9.623713003737365E-2</v>
      </c>
      <c r="K40" s="104">
        <v>0.22656921493244242</v>
      </c>
      <c r="L40" s="104">
        <v>0.2142860194199642</v>
      </c>
      <c r="M40" s="104">
        <v>9.6599280219092157E-2</v>
      </c>
      <c r="N40" s="104">
        <f>N30/(N26+49.69)</f>
        <v>-0.16841268172139121</v>
      </c>
      <c r="O40" s="104">
        <f>O30/(O26+113.228)</f>
        <v>-0.15955785382105922</v>
      </c>
      <c r="P40" s="104">
        <f>P30/(P26+224.436)</f>
        <v>-9.5364169976780933E-2</v>
      </c>
      <c r="Q40" s="104">
        <f>Q30/(Q26+309.984)</f>
        <v>-0.16063390975228337</v>
      </c>
      <c r="R40" s="104">
        <f>R30/(R26+62.129)</f>
        <v>-0.10683631042666715</v>
      </c>
      <c r="S40" s="355"/>
      <c r="T40" s="386" t="s">
        <v>161</v>
      </c>
      <c r="U40" s="386" t="s">
        <v>161</v>
      </c>
      <c r="V40" s="104">
        <v>2.4975105200603899E-2</v>
      </c>
      <c r="W40" s="104">
        <v>9.6599280219092157E-2</v>
      </c>
      <c r="X40" s="104">
        <f>Q40</f>
        <v>-0.16063390975228337</v>
      </c>
    </row>
    <row r="41" spans="1:26" s="81" customFormat="1">
      <c r="A41" s="89" t="s">
        <v>150</v>
      </c>
      <c r="B41" s="106" t="s">
        <v>161</v>
      </c>
      <c r="C41" s="106" t="s">
        <v>161</v>
      </c>
      <c r="D41" s="106" t="s">
        <v>161</v>
      </c>
      <c r="E41" s="106" t="s">
        <v>161</v>
      </c>
      <c r="F41" s="106" t="s">
        <v>161</v>
      </c>
      <c r="G41" s="106" t="s">
        <v>161</v>
      </c>
      <c r="H41" s="106" t="s">
        <v>161</v>
      </c>
      <c r="I41" s="387">
        <v>4.107454170848962E-2</v>
      </c>
      <c r="J41" s="108" t="s">
        <v>161</v>
      </c>
      <c r="K41" s="108" t="s">
        <v>161</v>
      </c>
      <c r="L41" s="108" t="s">
        <v>161</v>
      </c>
      <c r="M41" s="387">
        <v>0.45719991753852496</v>
      </c>
      <c r="N41" s="387" t="s">
        <v>161</v>
      </c>
      <c r="O41" s="387" t="s">
        <v>161</v>
      </c>
      <c r="P41" s="387"/>
      <c r="Q41" s="387">
        <f>Q30/Q35</f>
        <v>-0.78391067754993682</v>
      </c>
      <c r="R41" s="387" t="s">
        <v>161</v>
      </c>
      <c r="S41" s="108"/>
      <c r="T41" s="106" t="s">
        <v>161</v>
      </c>
      <c r="U41" s="106" t="s">
        <v>161</v>
      </c>
      <c r="V41" s="387">
        <v>4.107454170848962E-2</v>
      </c>
      <c r="W41" s="387">
        <v>0.45719991753852496</v>
      </c>
      <c r="X41" s="387">
        <f>Q41</f>
        <v>-0.78391067754993682</v>
      </c>
    </row>
    <row r="42" spans="1:26" s="81" customFormat="1">
      <c r="A42" s="89" t="s">
        <v>151</v>
      </c>
      <c r="B42" s="106" t="s">
        <v>161</v>
      </c>
      <c r="C42" s="106" t="s">
        <v>161</v>
      </c>
      <c r="D42" s="106" t="s">
        <v>161</v>
      </c>
      <c r="E42" s="106" t="s">
        <v>161</v>
      </c>
      <c r="F42" s="106" t="s">
        <v>161</v>
      </c>
      <c r="G42" s="106" t="s">
        <v>161</v>
      </c>
      <c r="H42" s="106" t="s">
        <v>161</v>
      </c>
      <c r="I42" s="388">
        <v>9.0634426621977493</v>
      </c>
      <c r="J42" s="108" t="s">
        <v>161</v>
      </c>
      <c r="K42" s="108" t="s">
        <v>161</v>
      </c>
      <c r="L42" s="108" t="s">
        <v>161</v>
      </c>
      <c r="M42" s="388">
        <v>4.7744189766114253</v>
      </c>
      <c r="N42" s="388" t="s">
        <v>161</v>
      </c>
      <c r="O42" s="388" t="s">
        <v>161</v>
      </c>
      <c r="P42" s="388"/>
      <c r="Q42" s="388">
        <f>Q35/Q28</f>
        <v>2.4940417080436941</v>
      </c>
      <c r="R42" s="387" t="s">
        <v>161</v>
      </c>
      <c r="S42" s="108"/>
      <c r="T42" s="388" t="s">
        <v>161</v>
      </c>
      <c r="U42" s="388" t="s">
        <v>161</v>
      </c>
      <c r="V42" s="388">
        <v>9.0634426621977493</v>
      </c>
      <c r="W42" s="388">
        <v>4.7744189766114253</v>
      </c>
      <c r="X42" s="388">
        <f>Q42</f>
        <v>2.4940417080436941</v>
      </c>
    </row>
    <row r="43" spans="1:26">
      <c r="A43" s="103"/>
      <c r="B43" s="106"/>
      <c r="C43" s="106"/>
      <c r="D43" s="106"/>
      <c r="E43" s="106"/>
      <c r="F43" s="106"/>
      <c r="G43" s="106"/>
      <c r="H43" s="106"/>
      <c r="I43" s="106"/>
      <c r="J43" s="108"/>
      <c r="K43" s="108"/>
      <c r="L43" s="108"/>
      <c r="M43" s="108"/>
      <c r="N43" s="106"/>
      <c r="O43" s="106"/>
      <c r="P43" s="106"/>
      <c r="Q43" s="106"/>
      <c r="R43" s="106"/>
      <c r="S43" s="361"/>
      <c r="T43" s="106"/>
      <c r="U43" s="106"/>
      <c r="V43" s="106"/>
      <c r="W43" s="106"/>
      <c r="X43" s="106"/>
    </row>
    <row r="44" spans="1:26">
      <c r="A44" s="103" t="s">
        <v>181</v>
      </c>
      <c r="B44" s="106" t="s">
        <v>161</v>
      </c>
      <c r="C44" s="106" t="s">
        <v>161</v>
      </c>
      <c r="D44" s="106" t="s">
        <v>161</v>
      </c>
      <c r="E44" s="106" t="s">
        <v>161</v>
      </c>
      <c r="F44" s="106" t="s">
        <v>161</v>
      </c>
      <c r="G44" s="106" t="s">
        <v>161</v>
      </c>
      <c r="H44" s="106" t="s">
        <v>161</v>
      </c>
      <c r="I44" s="106">
        <v>14.973902995568579</v>
      </c>
      <c r="J44" s="106">
        <v>77.64739638777516</v>
      </c>
      <c r="K44" s="106">
        <v>224.04815475607643</v>
      </c>
      <c r="L44" s="106">
        <v>232.27286605879772</v>
      </c>
      <c r="M44" s="106">
        <v>100.08327750526479</v>
      </c>
      <c r="N44" s="106">
        <f>N30/N4*1000</f>
        <v>-57.922805374449325</v>
      </c>
      <c r="O44" s="106">
        <f>O30/O4*1000</f>
        <v>-68.367981422988549</v>
      </c>
      <c r="P44" s="106">
        <f>P30/P4*1000</f>
        <v>-46.677956673022891</v>
      </c>
      <c r="Q44" s="106">
        <f>Q30/Q4*1000</f>
        <v>-84.526464953246105</v>
      </c>
      <c r="R44" s="106">
        <f>R30/R4*1000</f>
        <v>-75.866275176813062</v>
      </c>
      <c r="S44" s="108"/>
      <c r="T44" s="106" t="s">
        <v>161</v>
      </c>
      <c r="U44" s="106" t="s">
        <v>161</v>
      </c>
      <c r="V44" s="106">
        <v>14.973902995568579</v>
      </c>
      <c r="W44" s="106">
        <v>100.08327750526479</v>
      </c>
      <c r="X44" s="106">
        <f>Q44</f>
        <v>-84.526464953246105</v>
      </c>
    </row>
    <row r="45" spans="1:26">
      <c r="A45" s="120"/>
      <c r="B45" s="362"/>
      <c r="C45" s="362"/>
      <c r="D45" s="362"/>
      <c r="E45" s="362"/>
      <c r="F45" s="362"/>
      <c r="G45" s="362"/>
      <c r="H45" s="363"/>
      <c r="I45" s="363"/>
      <c r="J45" s="364"/>
      <c r="K45" s="364"/>
      <c r="L45" s="364"/>
      <c r="M45" s="364"/>
      <c r="N45" s="363"/>
      <c r="O45" s="363"/>
      <c r="P45" s="363"/>
      <c r="Q45" s="363"/>
      <c r="R45" s="363"/>
      <c r="T45" s="363"/>
      <c r="U45" s="363"/>
      <c r="V45" s="363"/>
      <c r="W45" s="363"/>
      <c r="X45" s="363"/>
    </row>
    <row r="46" spans="1:26">
      <c r="A46" s="103"/>
      <c r="B46" s="136"/>
      <c r="C46" s="136"/>
      <c r="D46" s="136"/>
      <c r="E46" s="136"/>
      <c r="F46" s="136"/>
      <c r="G46" s="136"/>
      <c r="H46" s="103"/>
      <c r="I46" s="103"/>
      <c r="J46" s="365"/>
      <c r="K46" s="365"/>
      <c r="L46" s="365"/>
      <c r="M46" s="365"/>
      <c r="N46" s="103"/>
      <c r="O46" s="103"/>
      <c r="P46" s="103"/>
      <c r="Q46" s="103"/>
      <c r="R46" s="103"/>
      <c r="S46" s="365"/>
      <c r="T46" s="103"/>
      <c r="U46" s="103"/>
      <c r="V46" s="103"/>
      <c r="W46" s="103"/>
    </row>
    <row r="47" spans="1:26">
      <c r="A47" s="138" t="s">
        <v>229</v>
      </c>
      <c r="B47" s="136"/>
      <c r="C47" s="136"/>
      <c r="D47" s="367"/>
      <c r="E47" s="367"/>
      <c r="F47" s="136"/>
      <c r="G47" s="136"/>
      <c r="H47" s="368"/>
      <c r="I47" s="368"/>
      <c r="J47" s="365"/>
      <c r="K47" s="365"/>
      <c r="L47" s="365"/>
      <c r="M47" s="365"/>
      <c r="N47" s="368"/>
      <c r="O47" s="368"/>
      <c r="P47" s="368"/>
      <c r="Q47" s="368"/>
      <c r="R47" s="368"/>
      <c r="T47" s="368"/>
      <c r="U47" s="368"/>
      <c r="V47" s="368"/>
      <c r="W47" s="368"/>
    </row>
    <row r="48" spans="1:26">
      <c r="A48" s="138" t="s">
        <v>239</v>
      </c>
      <c r="B48" s="136"/>
      <c r="C48" s="136"/>
      <c r="D48" s="369"/>
      <c r="E48" s="369"/>
      <c r="F48" s="136"/>
      <c r="G48" s="136"/>
      <c r="H48" s="368"/>
      <c r="I48" s="368"/>
      <c r="J48" s="365"/>
      <c r="K48" s="365"/>
      <c r="L48" s="365"/>
      <c r="M48" s="365"/>
      <c r="N48" s="368"/>
      <c r="O48" s="368"/>
      <c r="P48" s="368"/>
      <c r="Q48" s="368"/>
      <c r="R48" s="368"/>
      <c r="S48" s="365"/>
      <c r="T48" s="368"/>
      <c r="U48" s="368"/>
      <c r="V48" s="368"/>
      <c r="W48" s="368"/>
    </row>
    <row r="49" spans="1:25">
      <c r="A49" s="138" t="s">
        <v>240</v>
      </c>
      <c r="B49" s="136"/>
      <c r="C49" s="136"/>
      <c r="D49" s="367"/>
      <c r="E49" s="367"/>
      <c r="F49" s="136"/>
      <c r="G49" s="136"/>
      <c r="H49" s="368"/>
      <c r="I49" s="368"/>
      <c r="J49" s="365"/>
      <c r="K49" s="365"/>
      <c r="L49" s="365"/>
      <c r="M49" s="365"/>
      <c r="N49" s="368"/>
      <c r="O49" s="368"/>
      <c r="P49" s="368"/>
      <c r="Q49" s="368"/>
      <c r="R49" s="368"/>
      <c r="S49" s="365"/>
      <c r="T49" s="368"/>
      <c r="U49" s="368"/>
      <c r="V49" s="368"/>
      <c r="W49" s="368"/>
    </row>
    <row r="50" spans="1:25">
      <c r="A50" s="103"/>
      <c r="B50" s="136"/>
      <c r="C50" s="136"/>
      <c r="D50" s="368"/>
      <c r="E50" s="368"/>
      <c r="F50" s="368"/>
      <c r="G50" s="368"/>
      <c r="H50" s="368"/>
      <c r="I50" s="368"/>
      <c r="J50" s="370"/>
      <c r="K50" s="370"/>
      <c r="L50" s="370"/>
      <c r="M50" s="370"/>
      <c r="N50" s="368"/>
      <c r="O50" s="368"/>
      <c r="P50" s="368"/>
      <c r="Q50" s="368"/>
      <c r="R50" s="368"/>
      <c r="S50" s="365"/>
      <c r="T50" s="368"/>
      <c r="U50" s="368"/>
      <c r="V50" s="368"/>
      <c r="W50" s="368"/>
    </row>
    <row r="51" spans="1:25">
      <c r="A51" s="103"/>
      <c r="B51" s="136"/>
      <c r="C51" s="367"/>
      <c r="D51" s="368"/>
      <c r="E51" s="368"/>
      <c r="F51" s="368"/>
      <c r="G51" s="368"/>
      <c r="H51" s="368"/>
      <c r="I51" s="368"/>
      <c r="J51" s="370"/>
      <c r="K51" s="370"/>
      <c r="L51" s="370"/>
      <c r="M51" s="370"/>
      <c r="N51" s="368"/>
      <c r="O51" s="368"/>
      <c r="P51" s="368"/>
      <c r="Q51" s="368"/>
      <c r="R51" s="368"/>
      <c r="S51" s="365"/>
      <c r="T51" s="368"/>
      <c r="U51" s="368"/>
      <c r="V51" s="368"/>
      <c r="W51" s="368"/>
    </row>
    <row r="52" spans="1:25">
      <c r="A52" s="103"/>
      <c r="B52" s="136"/>
      <c r="C52" s="367"/>
      <c r="D52" s="367"/>
      <c r="E52" s="367"/>
      <c r="F52" s="136"/>
      <c r="G52" s="136"/>
      <c r="H52" s="368"/>
      <c r="I52" s="368"/>
      <c r="J52" s="365"/>
      <c r="K52" s="365"/>
      <c r="L52" s="365"/>
      <c r="M52" s="365"/>
      <c r="N52" s="368"/>
      <c r="O52" s="368"/>
      <c r="P52" s="368"/>
      <c r="Q52" s="368"/>
      <c r="R52" s="368"/>
      <c r="S52" s="370"/>
      <c r="T52" s="368"/>
      <c r="U52" s="368"/>
      <c r="V52" s="368"/>
      <c r="W52" s="368"/>
    </row>
    <row r="53" spans="1:25">
      <c r="A53" s="103"/>
      <c r="B53" s="136"/>
      <c r="C53" s="369"/>
      <c r="D53" s="368"/>
      <c r="E53" s="367"/>
      <c r="F53" s="136"/>
      <c r="G53" s="136"/>
      <c r="I53" s="368"/>
      <c r="J53" s="365"/>
      <c r="K53" s="365"/>
      <c r="L53" s="365"/>
      <c r="M53" s="365"/>
      <c r="N53" s="368"/>
      <c r="O53" s="368"/>
      <c r="P53" s="368"/>
      <c r="Q53" s="368"/>
      <c r="R53" s="368"/>
      <c r="S53" s="370"/>
      <c r="T53" s="368"/>
      <c r="U53" s="368"/>
      <c r="V53" s="368"/>
      <c r="W53" s="368"/>
    </row>
    <row r="54" spans="1:25">
      <c r="A54" s="103"/>
      <c r="B54" s="136"/>
      <c r="C54" s="367"/>
      <c r="D54" s="367"/>
      <c r="E54" s="367"/>
      <c r="F54" s="136"/>
      <c r="G54" s="136"/>
      <c r="H54" s="368"/>
      <c r="I54" s="368"/>
      <c r="J54" s="365"/>
      <c r="K54" s="365"/>
      <c r="L54" s="365"/>
      <c r="M54" s="365"/>
      <c r="N54" s="368"/>
      <c r="O54" s="368"/>
      <c r="P54" s="368"/>
      <c r="Q54" s="368"/>
      <c r="R54" s="368"/>
      <c r="S54" s="365"/>
      <c r="T54" s="368"/>
      <c r="U54" s="368"/>
      <c r="V54" s="368"/>
      <c r="W54" s="368"/>
    </row>
    <row r="55" spans="1:25">
      <c r="A55" s="103"/>
      <c r="B55" s="136"/>
      <c r="C55" s="369"/>
      <c r="D55" s="367"/>
      <c r="E55" s="367"/>
      <c r="F55" s="136"/>
      <c r="G55" s="136"/>
      <c r="H55" s="368"/>
      <c r="I55" s="368"/>
      <c r="J55" s="365"/>
      <c r="K55" s="365"/>
      <c r="L55" s="365"/>
      <c r="M55" s="365"/>
      <c r="N55" s="368"/>
      <c r="O55" s="368"/>
      <c r="P55" s="368"/>
      <c r="Q55" s="368"/>
      <c r="R55" s="368"/>
      <c r="S55" s="365"/>
      <c r="T55" s="368"/>
      <c r="U55" s="368"/>
      <c r="V55" s="368"/>
      <c r="W55" s="368"/>
    </row>
    <row r="56" spans="1:25" s="284" customFormat="1">
      <c r="A56" s="103"/>
      <c r="B56" s="136"/>
      <c r="C56" s="369"/>
      <c r="D56" s="367"/>
      <c r="E56" s="367"/>
      <c r="F56" s="136"/>
      <c r="G56" s="136"/>
      <c r="H56" s="368"/>
      <c r="I56" s="368"/>
      <c r="J56" s="365"/>
      <c r="K56" s="365"/>
      <c r="L56" s="365"/>
      <c r="M56" s="365"/>
      <c r="N56" s="368"/>
      <c r="O56" s="368"/>
      <c r="P56" s="368"/>
      <c r="Q56" s="368"/>
      <c r="R56" s="368"/>
      <c r="S56" s="365"/>
      <c r="T56" s="368"/>
      <c r="U56" s="368"/>
      <c r="V56" s="368"/>
      <c r="W56" s="368"/>
      <c r="X56" s="124"/>
      <c r="Y56" s="124"/>
    </row>
    <row r="57" spans="1:25">
      <c r="A57" s="103"/>
      <c r="B57" s="136"/>
      <c r="C57" s="369"/>
      <c r="D57" s="367"/>
      <c r="E57" s="367"/>
      <c r="F57" s="136"/>
      <c r="G57" s="136"/>
      <c r="H57" s="368"/>
      <c r="I57" s="368"/>
      <c r="J57" s="365"/>
      <c r="K57" s="365"/>
      <c r="L57" s="365"/>
      <c r="M57" s="365"/>
      <c r="N57" s="368"/>
      <c r="O57" s="368"/>
      <c r="P57" s="368"/>
      <c r="Q57" s="368"/>
      <c r="R57" s="368"/>
      <c r="S57" s="365"/>
      <c r="T57" s="368"/>
      <c r="U57" s="368"/>
      <c r="V57" s="368"/>
      <c r="W57" s="368"/>
    </row>
    <row r="58" spans="1:25" s="284" customFormat="1">
      <c r="A58" s="103"/>
      <c r="B58" s="136"/>
      <c r="C58" s="369"/>
      <c r="D58" s="367"/>
      <c r="E58" s="367"/>
      <c r="F58" s="136"/>
      <c r="G58" s="136"/>
      <c r="H58" s="368"/>
      <c r="I58" s="368"/>
      <c r="J58" s="365"/>
      <c r="K58" s="365"/>
      <c r="L58" s="365"/>
      <c r="M58" s="365"/>
      <c r="N58" s="368"/>
      <c r="O58" s="368"/>
      <c r="P58" s="368"/>
      <c r="Q58" s="368"/>
      <c r="R58" s="368"/>
      <c r="S58" s="365"/>
      <c r="T58" s="368"/>
      <c r="U58" s="368"/>
      <c r="V58" s="368"/>
      <c r="W58" s="368"/>
      <c r="X58" s="124"/>
      <c r="Y58" s="124"/>
    </row>
    <row r="59" spans="1:25">
      <c r="A59" s="103"/>
      <c r="B59" s="136"/>
      <c r="C59" s="367"/>
      <c r="D59" s="367"/>
      <c r="E59" s="367"/>
      <c r="F59" s="367"/>
      <c r="G59" s="367"/>
      <c r="H59" s="368"/>
      <c r="I59" s="368"/>
      <c r="J59" s="371"/>
      <c r="K59" s="371"/>
      <c r="L59" s="371"/>
      <c r="M59" s="371"/>
      <c r="N59" s="368"/>
      <c r="O59" s="368"/>
      <c r="P59" s="368"/>
      <c r="Q59" s="368"/>
      <c r="R59" s="368"/>
      <c r="S59" s="365"/>
      <c r="T59" s="368"/>
      <c r="U59" s="368"/>
      <c r="V59" s="368"/>
      <c r="W59" s="368"/>
    </row>
    <row r="60" spans="1:25">
      <c r="A60" s="103"/>
      <c r="B60" s="136"/>
      <c r="C60" s="367"/>
      <c r="D60" s="367"/>
      <c r="E60" s="367"/>
      <c r="F60" s="367"/>
      <c r="G60" s="367"/>
      <c r="H60" s="368"/>
      <c r="I60" s="368"/>
      <c r="J60" s="371"/>
      <c r="K60" s="371"/>
      <c r="L60" s="371"/>
      <c r="M60" s="371"/>
      <c r="N60" s="368"/>
      <c r="O60" s="368"/>
      <c r="P60" s="368"/>
      <c r="Q60" s="368"/>
      <c r="R60" s="368"/>
      <c r="S60" s="365"/>
      <c r="T60" s="368"/>
      <c r="U60" s="368"/>
      <c r="V60" s="368"/>
      <c r="W60" s="368"/>
    </row>
    <row r="61" spans="1:25">
      <c r="A61" s="103"/>
      <c r="B61" s="136"/>
      <c r="C61" s="367"/>
      <c r="D61" s="367"/>
      <c r="E61" s="367"/>
      <c r="F61" s="367"/>
      <c r="G61" s="367"/>
      <c r="H61" s="368"/>
      <c r="I61" s="368"/>
      <c r="J61" s="371"/>
      <c r="K61" s="371"/>
      <c r="L61" s="371"/>
      <c r="M61" s="371"/>
      <c r="N61" s="368"/>
      <c r="O61" s="368"/>
      <c r="P61" s="368"/>
      <c r="Q61" s="368"/>
      <c r="R61" s="368"/>
      <c r="S61" s="371"/>
      <c r="T61" s="368"/>
      <c r="U61" s="368"/>
      <c r="V61" s="368"/>
      <c r="W61" s="368"/>
    </row>
    <row r="62" spans="1:25">
      <c r="A62" s="103"/>
      <c r="B62" s="136"/>
      <c r="C62" s="367"/>
      <c r="D62" s="367"/>
      <c r="E62" s="367"/>
      <c r="F62" s="367"/>
      <c r="G62" s="367"/>
      <c r="H62" s="368"/>
      <c r="I62" s="368"/>
      <c r="J62" s="371"/>
      <c r="K62" s="371"/>
      <c r="L62" s="371"/>
      <c r="M62" s="371"/>
      <c r="N62" s="368"/>
      <c r="O62" s="368"/>
      <c r="P62" s="368"/>
      <c r="Q62" s="368"/>
      <c r="R62" s="368"/>
      <c r="S62" s="371"/>
      <c r="T62" s="368"/>
      <c r="U62" s="368"/>
      <c r="V62" s="368"/>
      <c r="W62" s="368"/>
    </row>
    <row r="63" spans="1:25">
      <c r="A63" s="103"/>
      <c r="B63" s="136"/>
      <c r="C63" s="367"/>
      <c r="D63" s="367"/>
      <c r="E63" s="367"/>
      <c r="F63" s="367"/>
      <c r="G63" s="367"/>
      <c r="H63" s="368"/>
      <c r="I63" s="368"/>
      <c r="J63" s="371"/>
      <c r="K63" s="371"/>
      <c r="L63" s="371"/>
      <c r="M63" s="371"/>
      <c r="N63" s="368"/>
      <c r="O63" s="368"/>
      <c r="P63" s="368"/>
      <c r="Q63" s="368"/>
      <c r="R63" s="368"/>
      <c r="S63" s="371"/>
      <c r="T63" s="368"/>
      <c r="U63" s="368"/>
      <c r="V63" s="368"/>
      <c r="W63" s="368"/>
    </row>
    <row r="64" spans="1:25">
      <c r="A64" s="103"/>
      <c r="B64" s="136"/>
      <c r="C64" s="367"/>
      <c r="D64" s="367"/>
      <c r="E64" s="367"/>
      <c r="F64" s="367"/>
      <c r="G64" s="367"/>
      <c r="H64" s="368"/>
      <c r="I64" s="368"/>
      <c r="J64" s="371"/>
      <c r="K64" s="371"/>
      <c r="L64" s="371"/>
      <c r="M64" s="371"/>
      <c r="N64" s="368"/>
      <c r="O64" s="368"/>
      <c r="P64" s="368"/>
      <c r="Q64" s="368"/>
      <c r="R64" s="368"/>
      <c r="S64" s="371"/>
      <c r="T64" s="368"/>
      <c r="U64" s="368"/>
      <c r="V64" s="368"/>
      <c r="W64" s="368"/>
    </row>
    <row r="65" spans="1:25">
      <c r="A65" s="103"/>
      <c r="B65" s="136"/>
      <c r="C65" s="372"/>
      <c r="D65" s="372"/>
      <c r="E65" s="372"/>
      <c r="F65" s="372"/>
      <c r="G65" s="372"/>
      <c r="H65" s="373"/>
      <c r="I65" s="373"/>
      <c r="J65" s="374"/>
      <c r="K65" s="374"/>
      <c r="L65" s="374"/>
      <c r="M65" s="374"/>
      <c r="N65" s="373"/>
      <c r="O65" s="373"/>
      <c r="P65" s="373"/>
      <c r="Q65" s="373"/>
      <c r="R65" s="373"/>
      <c r="S65" s="371"/>
      <c r="T65" s="373"/>
      <c r="U65" s="373"/>
      <c r="V65" s="373"/>
      <c r="W65" s="373"/>
    </row>
    <row r="66" spans="1:25">
      <c r="A66" s="103"/>
      <c r="B66" s="372"/>
      <c r="C66" s="372"/>
      <c r="D66" s="372"/>
      <c r="E66" s="372"/>
      <c r="F66" s="372"/>
      <c r="G66" s="372"/>
      <c r="H66" s="373"/>
      <c r="I66" s="373"/>
      <c r="J66" s="374"/>
      <c r="K66" s="374"/>
      <c r="L66" s="374"/>
      <c r="M66" s="374"/>
      <c r="N66" s="373"/>
      <c r="O66" s="373"/>
      <c r="P66" s="373"/>
      <c r="Q66" s="373"/>
      <c r="R66" s="373"/>
      <c r="S66" s="371"/>
      <c r="T66" s="373"/>
      <c r="U66" s="373"/>
      <c r="V66" s="373"/>
      <c r="W66" s="373"/>
    </row>
    <row r="67" spans="1:25">
      <c r="A67" s="103"/>
      <c r="B67" s="372"/>
      <c r="C67" s="372"/>
      <c r="D67" s="372"/>
      <c r="E67" s="372"/>
      <c r="F67" s="372"/>
      <c r="G67" s="372"/>
      <c r="H67" s="373"/>
      <c r="I67" s="373"/>
      <c r="J67" s="374"/>
      <c r="K67" s="374"/>
      <c r="L67" s="374"/>
      <c r="M67" s="374"/>
      <c r="N67" s="373"/>
      <c r="O67" s="373"/>
      <c r="P67" s="373"/>
      <c r="Q67" s="373"/>
      <c r="R67" s="373"/>
      <c r="S67" s="374"/>
      <c r="T67" s="373"/>
      <c r="U67" s="373"/>
      <c r="V67" s="373"/>
      <c r="W67" s="373"/>
    </row>
    <row r="68" spans="1:25">
      <c r="A68" s="103"/>
      <c r="B68" s="372"/>
      <c r="C68" s="372"/>
      <c r="D68" s="372"/>
      <c r="E68" s="372"/>
      <c r="F68" s="372"/>
      <c r="G68" s="372"/>
      <c r="H68" s="373"/>
      <c r="I68" s="373"/>
      <c r="J68" s="374"/>
      <c r="K68" s="374"/>
      <c r="L68" s="374"/>
      <c r="M68" s="374"/>
      <c r="N68" s="373"/>
      <c r="O68" s="373"/>
      <c r="P68" s="373"/>
      <c r="Q68" s="373"/>
      <c r="R68" s="373"/>
      <c r="S68" s="374"/>
      <c r="T68" s="373"/>
      <c r="U68" s="373"/>
      <c r="V68" s="373"/>
      <c r="W68" s="373"/>
    </row>
    <row r="69" spans="1:25">
      <c r="A69" s="103"/>
      <c r="B69" s="372"/>
      <c r="C69" s="372"/>
      <c r="D69" s="372"/>
      <c r="E69" s="372"/>
      <c r="F69" s="372"/>
      <c r="G69" s="372"/>
      <c r="H69" s="373"/>
      <c r="I69" s="373"/>
      <c r="J69" s="374"/>
      <c r="K69" s="374"/>
      <c r="L69" s="374"/>
      <c r="M69" s="374"/>
      <c r="N69" s="373"/>
      <c r="O69" s="373"/>
      <c r="P69" s="373"/>
      <c r="Q69" s="373"/>
      <c r="R69" s="373"/>
      <c r="S69" s="374"/>
      <c r="T69" s="373"/>
      <c r="U69" s="373"/>
      <c r="V69" s="373"/>
      <c r="W69" s="373"/>
    </row>
    <row r="70" spans="1:25">
      <c r="A70" s="103"/>
      <c r="B70" s="372"/>
      <c r="C70" s="372"/>
      <c r="D70" s="372"/>
      <c r="E70" s="372"/>
      <c r="F70" s="372"/>
      <c r="G70" s="372"/>
      <c r="H70" s="373"/>
      <c r="I70" s="373"/>
      <c r="J70" s="374"/>
      <c r="K70" s="374"/>
      <c r="L70" s="374"/>
      <c r="M70" s="374"/>
      <c r="N70" s="373"/>
      <c r="O70" s="373"/>
      <c r="P70" s="373"/>
      <c r="Q70" s="373"/>
      <c r="R70" s="373"/>
      <c r="S70" s="374"/>
      <c r="T70" s="373"/>
      <c r="U70" s="373"/>
      <c r="V70" s="373"/>
      <c r="W70" s="373"/>
    </row>
    <row r="71" spans="1:25">
      <c r="A71" s="103"/>
      <c r="B71" s="372"/>
      <c r="C71" s="372"/>
      <c r="D71" s="372"/>
      <c r="E71" s="372"/>
      <c r="F71" s="372"/>
      <c r="G71" s="372"/>
      <c r="H71" s="373"/>
      <c r="I71" s="373"/>
      <c r="J71" s="374"/>
      <c r="K71" s="374"/>
      <c r="L71" s="374"/>
      <c r="M71" s="374"/>
      <c r="N71" s="373"/>
      <c r="O71" s="373"/>
      <c r="P71" s="373"/>
      <c r="Q71" s="373"/>
      <c r="R71" s="373"/>
      <c r="S71" s="374"/>
      <c r="T71" s="373"/>
      <c r="U71" s="373"/>
      <c r="V71" s="373"/>
      <c r="W71" s="373"/>
    </row>
    <row r="72" spans="1:25" s="284" customFormat="1">
      <c r="A72" s="103"/>
      <c r="B72" s="372"/>
      <c r="C72" s="372"/>
      <c r="D72" s="372"/>
      <c r="E72" s="372"/>
      <c r="F72" s="372"/>
      <c r="G72" s="372"/>
      <c r="H72" s="373"/>
      <c r="I72" s="373"/>
      <c r="J72" s="374"/>
      <c r="K72" s="374"/>
      <c r="L72" s="374"/>
      <c r="M72" s="374"/>
      <c r="N72" s="373"/>
      <c r="O72" s="373"/>
      <c r="P72" s="373"/>
      <c r="Q72" s="373"/>
      <c r="R72" s="373"/>
      <c r="S72" s="374"/>
      <c r="T72" s="373"/>
      <c r="U72" s="373"/>
      <c r="V72" s="373"/>
      <c r="W72" s="373"/>
      <c r="X72" s="124"/>
      <c r="Y72" s="124"/>
    </row>
    <row r="73" spans="1:25">
      <c r="A73" s="103"/>
      <c r="B73" s="372"/>
      <c r="C73" s="372"/>
      <c r="D73" s="372"/>
      <c r="E73" s="372"/>
      <c r="F73" s="372"/>
      <c r="G73" s="372"/>
      <c r="H73" s="373"/>
      <c r="I73" s="373"/>
      <c r="J73" s="374"/>
      <c r="K73" s="374"/>
      <c r="L73" s="374"/>
      <c r="M73" s="374"/>
      <c r="N73" s="373"/>
      <c r="O73" s="373"/>
      <c r="P73" s="373"/>
      <c r="Q73" s="373"/>
      <c r="R73" s="373"/>
      <c r="S73" s="374"/>
      <c r="T73" s="373"/>
      <c r="U73" s="373"/>
      <c r="V73" s="373"/>
      <c r="W73" s="373"/>
    </row>
    <row r="74" spans="1:25">
      <c r="A74" s="103"/>
      <c r="B74" s="372"/>
      <c r="C74" s="372"/>
      <c r="D74" s="372"/>
      <c r="E74" s="372"/>
      <c r="F74" s="372"/>
      <c r="G74" s="372"/>
      <c r="H74" s="373"/>
      <c r="I74" s="373"/>
      <c r="J74" s="374"/>
      <c r="K74" s="374"/>
      <c r="L74" s="374"/>
      <c r="M74" s="374"/>
      <c r="N74" s="373"/>
      <c r="O74" s="373"/>
      <c r="P74" s="373"/>
      <c r="Q74" s="373"/>
      <c r="R74" s="373"/>
      <c r="S74" s="374"/>
      <c r="T74" s="373"/>
      <c r="U74" s="373"/>
      <c r="V74" s="373"/>
      <c r="W74" s="373"/>
    </row>
    <row r="75" spans="1:25">
      <c r="A75" s="103"/>
      <c r="B75" s="372"/>
      <c r="C75" s="372"/>
      <c r="D75" s="372"/>
      <c r="E75" s="372"/>
      <c r="F75" s="372"/>
      <c r="G75" s="372"/>
      <c r="H75" s="373"/>
      <c r="I75" s="373"/>
      <c r="J75" s="374"/>
      <c r="K75" s="374"/>
      <c r="L75" s="374"/>
      <c r="M75" s="374"/>
      <c r="N75" s="373"/>
      <c r="O75" s="373"/>
      <c r="P75" s="373"/>
      <c r="Q75" s="373"/>
      <c r="R75" s="373"/>
      <c r="S75" s="374"/>
      <c r="T75" s="373"/>
      <c r="U75" s="373"/>
      <c r="V75" s="373"/>
      <c r="W75" s="373"/>
    </row>
    <row r="76" spans="1:25" s="284" customFormat="1">
      <c r="A76" s="103"/>
      <c r="B76" s="372"/>
      <c r="C76" s="372"/>
      <c r="D76" s="372"/>
      <c r="E76" s="372"/>
      <c r="F76" s="372"/>
      <c r="G76" s="372"/>
      <c r="H76" s="373"/>
      <c r="I76" s="373"/>
      <c r="J76" s="374"/>
      <c r="K76" s="374"/>
      <c r="L76" s="374"/>
      <c r="M76" s="374"/>
      <c r="N76" s="373"/>
      <c r="O76" s="373"/>
      <c r="P76" s="373"/>
      <c r="Q76" s="373"/>
      <c r="R76" s="373"/>
      <c r="S76" s="374"/>
      <c r="T76" s="373"/>
      <c r="U76" s="373"/>
      <c r="V76" s="373"/>
      <c r="W76" s="373"/>
      <c r="X76" s="124"/>
      <c r="Y76" s="124"/>
    </row>
    <row r="77" spans="1:25">
      <c r="A77" s="103"/>
      <c r="B77" s="372"/>
      <c r="C77" s="372"/>
      <c r="D77" s="372"/>
      <c r="E77" s="372"/>
      <c r="F77" s="372"/>
      <c r="G77" s="372"/>
      <c r="H77" s="373"/>
      <c r="I77" s="373"/>
      <c r="J77" s="374"/>
      <c r="K77" s="374"/>
      <c r="L77" s="374"/>
      <c r="M77" s="374"/>
      <c r="N77" s="373"/>
      <c r="O77" s="373"/>
      <c r="P77" s="373"/>
      <c r="Q77" s="373"/>
      <c r="R77" s="373"/>
      <c r="S77" s="374"/>
      <c r="T77" s="373"/>
      <c r="U77" s="373"/>
      <c r="V77" s="373"/>
      <c r="W77" s="373"/>
    </row>
    <row r="78" spans="1:25" s="284" customFormat="1">
      <c r="A78" s="103"/>
      <c r="B78" s="372"/>
      <c r="C78" s="372"/>
      <c r="D78" s="372"/>
      <c r="E78" s="372"/>
      <c r="F78" s="372"/>
      <c r="G78" s="372"/>
      <c r="H78" s="373"/>
      <c r="I78" s="373"/>
      <c r="J78" s="374"/>
      <c r="K78" s="374"/>
      <c r="L78" s="374"/>
      <c r="M78" s="374"/>
      <c r="N78" s="373"/>
      <c r="O78" s="373"/>
      <c r="P78" s="373"/>
      <c r="Q78" s="373"/>
      <c r="R78" s="373"/>
      <c r="S78" s="374"/>
      <c r="T78" s="373"/>
      <c r="U78" s="373"/>
      <c r="V78" s="373"/>
      <c r="W78" s="373"/>
      <c r="X78" s="124"/>
      <c r="Y78" s="124"/>
    </row>
    <row r="79" spans="1:25">
      <c r="A79" s="103"/>
      <c r="B79" s="372"/>
      <c r="C79" s="372"/>
      <c r="D79" s="372"/>
      <c r="E79" s="372"/>
      <c r="F79" s="372"/>
      <c r="G79" s="372"/>
      <c r="H79" s="373"/>
      <c r="I79" s="373"/>
      <c r="J79" s="374"/>
      <c r="K79" s="374"/>
      <c r="L79" s="374"/>
      <c r="M79" s="374"/>
      <c r="N79" s="373"/>
      <c r="O79" s="373"/>
      <c r="P79" s="373"/>
      <c r="Q79" s="373"/>
      <c r="R79" s="373"/>
      <c r="S79" s="374"/>
      <c r="T79" s="373"/>
      <c r="U79" s="373"/>
      <c r="V79" s="373"/>
      <c r="W79" s="373"/>
    </row>
    <row r="80" spans="1:25">
      <c r="A80" s="103"/>
      <c r="B80" s="372"/>
      <c r="C80" s="372"/>
      <c r="D80" s="372"/>
      <c r="E80" s="372"/>
      <c r="F80" s="372"/>
      <c r="G80" s="372"/>
      <c r="H80" s="373"/>
      <c r="I80" s="373"/>
      <c r="J80" s="374"/>
      <c r="K80" s="374"/>
      <c r="L80" s="374"/>
      <c r="M80" s="374"/>
      <c r="N80" s="373"/>
      <c r="O80" s="373"/>
      <c r="P80" s="373"/>
      <c r="Q80" s="373"/>
      <c r="R80" s="373"/>
      <c r="S80" s="374"/>
      <c r="T80" s="373"/>
      <c r="U80" s="373"/>
      <c r="V80" s="373"/>
      <c r="W80" s="373"/>
    </row>
    <row r="81" spans="1:23">
      <c r="A81" s="103"/>
      <c r="B81" s="372"/>
      <c r="C81" s="372"/>
      <c r="D81" s="372"/>
      <c r="E81" s="372"/>
      <c r="F81" s="372"/>
      <c r="G81" s="372"/>
      <c r="H81" s="373"/>
      <c r="I81" s="373"/>
      <c r="J81" s="374"/>
      <c r="K81" s="374"/>
      <c r="L81" s="374"/>
      <c r="M81" s="374"/>
      <c r="N81" s="373"/>
      <c r="O81" s="373"/>
      <c r="P81" s="373"/>
      <c r="Q81" s="373"/>
      <c r="R81" s="373"/>
      <c r="S81" s="374"/>
      <c r="T81" s="373"/>
      <c r="U81" s="373"/>
      <c r="V81" s="373"/>
      <c r="W81" s="373"/>
    </row>
    <row r="82" spans="1:23">
      <c r="A82" s="103"/>
      <c r="B82" s="372"/>
      <c r="C82" s="372"/>
      <c r="D82" s="372"/>
      <c r="E82" s="372"/>
      <c r="F82" s="372"/>
      <c r="G82" s="372"/>
      <c r="H82" s="373"/>
      <c r="I82" s="373"/>
      <c r="J82" s="374"/>
      <c r="K82" s="374"/>
      <c r="L82" s="374"/>
      <c r="M82" s="374"/>
      <c r="N82" s="373"/>
      <c r="O82" s="373"/>
      <c r="P82" s="373"/>
      <c r="Q82" s="373"/>
      <c r="R82" s="373"/>
      <c r="S82" s="374"/>
      <c r="T82" s="373"/>
      <c r="U82" s="373"/>
      <c r="V82" s="373"/>
      <c r="W82" s="373"/>
    </row>
    <row r="83" spans="1:23">
      <c r="A83" s="103"/>
      <c r="S83" s="374"/>
    </row>
    <row r="84" spans="1:23">
      <c r="A84" s="103"/>
      <c r="S84" s="374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Footer>&amp;CPage &amp;P of &amp;N&amp;R&amp;F&amp;A</oddFooter>
  </headerFooter>
  <ignoredErrors>
    <ignoredError sqref="X5:X9 X10 X16:X21 X27:X30 X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9"/>
  <sheetViews>
    <sheetView showGridLines="0" view="pageBreakPreview" zoomScale="80" zoomScaleSheetLayoutView="80" workbookViewId="0">
      <selection activeCell="S53" sqref="S53"/>
    </sheetView>
  </sheetViews>
  <sheetFormatPr defaultRowHeight="12.75" outlineLevelRow="1" outlineLevelCol="1"/>
  <cols>
    <col min="1" max="1" width="38.42578125" customWidth="1"/>
    <col min="2" max="8" width="0" hidden="1" customWidth="1" outlineLevel="1"/>
    <col min="9" max="9" width="9.7109375" hidden="1" customWidth="1" outlineLevel="1"/>
    <col min="10" max="10" width="9.140625" style="54" hidden="1" customWidth="1" outlineLevel="1"/>
    <col min="11" max="12" width="0" hidden="1" customWidth="1" outlineLevel="1"/>
    <col min="13" max="13" width="9.140625" collapsed="1"/>
    <col min="14" max="18" width="8.85546875" customWidth="1"/>
    <col min="19" max="19" width="8.85546875" style="33" customWidth="1"/>
  </cols>
  <sheetData>
    <row r="2" spans="1:24">
      <c r="A2" t="s">
        <v>36</v>
      </c>
      <c r="K2" s="32"/>
      <c r="L2" s="32"/>
      <c r="M2" s="32"/>
      <c r="T2" s="32"/>
      <c r="U2" s="32"/>
    </row>
    <row r="3" spans="1:24">
      <c r="L3" s="32"/>
      <c r="M3" s="32"/>
    </row>
    <row r="4" spans="1:24">
      <c r="A4" s="4" t="s">
        <v>216</v>
      </c>
      <c r="B4" s="8" t="s">
        <v>7</v>
      </c>
      <c r="C4" s="9" t="s">
        <v>26</v>
      </c>
      <c r="D4" s="9" t="s">
        <v>27</v>
      </c>
      <c r="E4" s="9" t="s">
        <v>28</v>
      </c>
      <c r="F4" s="8" t="s">
        <v>0</v>
      </c>
      <c r="G4" s="8" t="s">
        <v>25</v>
      </c>
      <c r="H4" s="9" t="s">
        <v>24</v>
      </c>
      <c r="I4" s="9" t="s">
        <v>153</v>
      </c>
      <c r="J4" s="63" t="s">
        <v>191</v>
      </c>
      <c r="K4" s="8" t="s">
        <v>194</v>
      </c>
      <c r="L4" s="8" t="s">
        <v>196</v>
      </c>
      <c r="M4" s="8" t="s">
        <v>199</v>
      </c>
      <c r="N4" s="9" t="s">
        <v>204</v>
      </c>
      <c r="O4" s="9" t="s">
        <v>214</v>
      </c>
      <c r="P4" s="9" t="s">
        <v>218</v>
      </c>
      <c r="Q4" s="9" t="s">
        <v>220</v>
      </c>
      <c r="R4" s="9" t="s">
        <v>222</v>
      </c>
      <c r="S4" s="76"/>
      <c r="T4" s="9">
        <v>2005</v>
      </c>
      <c r="U4" s="9">
        <v>2006</v>
      </c>
      <c r="V4" s="9">
        <v>2007</v>
      </c>
      <c r="W4" s="9">
        <v>2008</v>
      </c>
      <c r="X4" s="9">
        <v>2009</v>
      </c>
    </row>
    <row r="5" spans="1:24">
      <c r="A5" s="20" t="s">
        <v>186</v>
      </c>
      <c r="B5" s="10">
        <v>368.59240999999992</v>
      </c>
      <c r="C5" s="10">
        <v>912.28557000000001</v>
      </c>
      <c r="D5" s="10">
        <v>1386.6619699999999</v>
      </c>
      <c r="E5" s="10">
        <v>1717.4459999999999</v>
      </c>
      <c r="F5" s="10">
        <v>390.27525000000026</v>
      </c>
      <c r="G5" s="10">
        <v>656.5988500000002</v>
      </c>
      <c r="H5" s="10">
        <v>1120.94985</v>
      </c>
      <c r="I5" s="10">
        <v>1677.8440000000001</v>
      </c>
      <c r="J5" s="10">
        <v>182.4</v>
      </c>
      <c r="K5" s="10">
        <v>324</v>
      </c>
      <c r="L5" s="10">
        <v>382</v>
      </c>
      <c r="M5" s="10">
        <v>402.46559999999988</v>
      </c>
      <c r="N5" s="23">
        <f>N7+N9</f>
        <v>398</v>
      </c>
      <c r="O5" s="23">
        <f>O7+O9</f>
        <v>1795</v>
      </c>
      <c r="P5" s="23">
        <f>P7+P9</f>
        <v>2199</v>
      </c>
      <c r="Q5" s="23">
        <v>2552.7953799999996</v>
      </c>
      <c r="R5" s="23">
        <v>440</v>
      </c>
      <c r="S5" s="23"/>
      <c r="T5" s="10">
        <v>2122.1082100000012</v>
      </c>
      <c r="U5" s="10">
        <v>1717.4459999999999</v>
      </c>
      <c r="V5" s="10">
        <v>1677.8440000000001</v>
      </c>
      <c r="W5" s="10">
        <v>402.46559999999988</v>
      </c>
      <c r="X5" s="10">
        <f>Q5</f>
        <v>2552.7953799999996</v>
      </c>
    </row>
    <row r="6" spans="1:24" s="43" customFormat="1">
      <c r="A6" s="29" t="s">
        <v>154</v>
      </c>
      <c r="B6" s="40"/>
      <c r="C6" s="40"/>
      <c r="D6" s="40"/>
      <c r="E6" s="40"/>
      <c r="F6" s="40"/>
      <c r="G6" s="40"/>
      <c r="H6" s="42"/>
      <c r="I6" s="42"/>
      <c r="J6" s="69"/>
      <c r="K6" s="40"/>
      <c r="L6" s="38"/>
      <c r="M6" s="38"/>
      <c r="N6" s="50"/>
      <c r="O6" s="50"/>
      <c r="P6" s="50"/>
      <c r="Q6" s="50"/>
      <c r="R6" s="50"/>
      <c r="S6" s="50"/>
      <c r="T6" s="38"/>
      <c r="U6" s="38">
        <v>-0.19068877265217365</v>
      </c>
      <c r="V6" s="38">
        <v>-2.3058658030587154E-2</v>
      </c>
      <c r="W6" s="38">
        <v>-0.76012930880344065</v>
      </c>
      <c r="X6" s="38">
        <f>X5/W5-1</f>
        <v>5.3428908706731715</v>
      </c>
    </row>
    <row r="7" spans="1:24">
      <c r="A7" s="34" t="s">
        <v>41</v>
      </c>
      <c r="B7" s="10">
        <v>222.24710999999991</v>
      </c>
      <c r="C7" s="10">
        <v>637.88641999999993</v>
      </c>
      <c r="D7" s="10">
        <v>873.60621999999989</v>
      </c>
      <c r="E7" s="10">
        <v>974.85</v>
      </c>
      <c r="F7" s="10">
        <v>110.33825000000024</v>
      </c>
      <c r="G7" s="10">
        <v>123.64430000000027</v>
      </c>
      <c r="H7" s="10">
        <v>269.64740000000018</v>
      </c>
      <c r="I7" s="10">
        <v>536.83699999999999</v>
      </c>
      <c r="J7" s="64">
        <v>21.4</v>
      </c>
      <c r="K7" s="10">
        <v>29</v>
      </c>
      <c r="L7" s="10">
        <v>34</v>
      </c>
      <c r="M7" s="23">
        <v>34.792000000000002</v>
      </c>
      <c r="N7" s="23">
        <v>182</v>
      </c>
      <c r="O7" s="23">
        <v>1105</v>
      </c>
      <c r="P7" s="23">
        <v>1122</v>
      </c>
      <c r="Q7" s="23">
        <v>1140.3482799999999</v>
      </c>
      <c r="R7" s="23">
        <v>57</v>
      </c>
      <c r="S7" s="23"/>
      <c r="T7" s="10">
        <v>1440.8681100000013</v>
      </c>
      <c r="U7" s="10">
        <v>974.85</v>
      </c>
      <c r="V7" s="10">
        <v>536.83699999999999</v>
      </c>
      <c r="W7" s="23">
        <v>34.792000000000002</v>
      </c>
      <c r="X7" s="23">
        <f>Q7</f>
        <v>1140.3482799999999</v>
      </c>
    </row>
    <row r="8" spans="1:24" s="43" customFormat="1">
      <c r="A8" s="29" t="s">
        <v>154</v>
      </c>
      <c r="B8" s="27"/>
      <c r="C8" s="27"/>
      <c r="D8" s="27"/>
      <c r="E8" s="27"/>
      <c r="F8" s="27"/>
      <c r="G8" s="27"/>
      <c r="H8" s="28"/>
      <c r="I8" s="28"/>
      <c r="J8" s="70"/>
      <c r="K8" s="27"/>
      <c r="L8" s="28"/>
      <c r="M8" s="74"/>
      <c r="N8" s="50"/>
      <c r="O8" s="50"/>
      <c r="P8" s="50"/>
      <c r="S8" s="50"/>
      <c r="T8" s="38"/>
      <c r="U8" s="38">
        <v>-0.32342870715627181</v>
      </c>
      <c r="V8" s="38">
        <v>-0.44931322767605275</v>
      </c>
      <c r="W8" s="38">
        <v>-0.93519075622581904</v>
      </c>
      <c r="X8" s="38">
        <f>X7/W7-1</f>
        <v>31.776163485858817</v>
      </c>
    </row>
    <row r="9" spans="1:24">
      <c r="A9" s="34" t="s">
        <v>42</v>
      </c>
      <c r="B9" s="10">
        <v>146.34530000000001</v>
      </c>
      <c r="C9" s="10">
        <v>274.39915000000002</v>
      </c>
      <c r="D9" s="10">
        <v>513.05574999999999</v>
      </c>
      <c r="E9" s="10">
        <v>742.596</v>
      </c>
      <c r="F9" s="10">
        <v>279.93700000000001</v>
      </c>
      <c r="G9" s="10">
        <v>532.95454999999993</v>
      </c>
      <c r="H9" s="10">
        <v>851.30244999999991</v>
      </c>
      <c r="I9" s="10">
        <v>1141.0070000000001</v>
      </c>
      <c r="J9" s="64">
        <v>161</v>
      </c>
      <c r="K9" s="10">
        <v>295</v>
      </c>
      <c r="L9" s="10">
        <v>348</v>
      </c>
      <c r="M9" s="23">
        <v>367.67359999999985</v>
      </c>
      <c r="N9" s="23">
        <v>216</v>
      </c>
      <c r="O9" s="23">
        <v>690</v>
      </c>
      <c r="P9" s="23">
        <v>1077</v>
      </c>
      <c r="Q9" s="23">
        <v>1412.4470999999999</v>
      </c>
      <c r="R9" s="23">
        <v>229.95560000000003</v>
      </c>
      <c r="S9" s="23"/>
      <c r="T9" s="10">
        <v>681.2401000000001</v>
      </c>
      <c r="U9" s="10">
        <v>742.596</v>
      </c>
      <c r="V9" s="10">
        <v>1141.0070000000001</v>
      </c>
      <c r="W9" s="10">
        <v>367.67359999999985</v>
      </c>
      <c r="X9" s="10">
        <f>Q9</f>
        <v>1412.4470999999999</v>
      </c>
    </row>
    <row r="10" spans="1:24" s="43" customFormat="1">
      <c r="A10" s="29" t="s">
        <v>154</v>
      </c>
      <c r="B10" s="40"/>
      <c r="C10" s="40"/>
      <c r="D10" s="40"/>
      <c r="E10" s="40"/>
      <c r="F10" s="40"/>
      <c r="G10" s="40"/>
      <c r="H10" s="42"/>
      <c r="I10" s="42"/>
      <c r="J10" s="55"/>
      <c r="K10" s="40"/>
      <c r="L10" s="38"/>
      <c r="M10" s="75"/>
      <c r="N10" s="50"/>
      <c r="O10" s="50"/>
      <c r="P10" s="50"/>
      <c r="Q10" s="50"/>
      <c r="R10" s="50"/>
      <c r="S10" s="50"/>
      <c r="T10" s="38"/>
      <c r="U10" s="38">
        <v>9.006501525673527E-2</v>
      </c>
      <c r="V10" s="38">
        <v>0.53651110428819981</v>
      </c>
      <c r="W10" s="38">
        <v>-0.67776394009852714</v>
      </c>
      <c r="X10" s="38">
        <f>X9/W9-1</f>
        <v>2.8415787807446615</v>
      </c>
    </row>
    <row r="11" spans="1:24">
      <c r="A11" s="5"/>
      <c r="B11" s="13"/>
      <c r="C11" s="13"/>
      <c r="D11" s="13"/>
      <c r="E11" s="13"/>
      <c r="F11" s="13"/>
      <c r="G11" s="13"/>
      <c r="H11" s="13"/>
      <c r="I11" s="13"/>
      <c r="J11" s="56"/>
      <c r="K11" s="13"/>
      <c r="L11" s="13"/>
      <c r="M11" s="13"/>
      <c r="N11" s="51"/>
      <c r="O11" s="51"/>
      <c r="P11" s="51"/>
      <c r="Q11" s="51"/>
      <c r="R11" s="51"/>
      <c r="S11" s="52"/>
      <c r="T11" s="13"/>
      <c r="U11" s="13"/>
      <c r="V11" s="13"/>
      <c r="W11" s="13"/>
      <c r="X11" s="13"/>
    </row>
    <row r="12" spans="1:24">
      <c r="A12" s="1"/>
      <c r="B12" s="15"/>
      <c r="C12" s="15"/>
      <c r="D12" s="15"/>
      <c r="E12" s="15"/>
      <c r="F12" s="15"/>
      <c r="G12" s="15"/>
      <c r="H12" s="15"/>
      <c r="I12" s="15"/>
      <c r="J12" s="57"/>
      <c r="K12" s="15"/>
      <c r="L12" s="15"/>
      <c r="M12" s="15"/>
      <c r="N12" s="52"/>
      <c r="O12" s="52"/>
      <c r="P12" s="52"/>
      <c r="Q12" s="52"/>
      <c r="R12" s="52"/>
      <c r="S12" s="52"/>
      <c r="T12" s="15"/>
      <c r="U12" s="15"/>
      <c r="V12" s="15"/>
      <c r="W12" s="15"/>
      <c r="X12" s="15"/>
    </row>
    <row r="13" spans="1:24">
      <c r="A13" s="30" t="s">
        <v>217</v>
      </c>
      <c r="B13" s="8" t="s">
        <v>7</v>
      </c>
      <c r="C13" s="9" t="s">
        <v>26</v>
      </c>
      <c r="D13" s="9" t="s">
        <v>27</v>
      </c>
      <c r="E13" s="9" t="s">
        <v>28</v>
      </c>
      <c r="F13" s="8" t="s">
        <v>0</v>
      </c>
      <c r="G13" s="8" t="s">
        <v>25</v>
      </c>
      <c r="H13" s="9" t="s">
        <v>24</v>
      </c>
      <c r="I13" s="9" t="s">
        <v>153</v>
      </c>
      <c r="J13" s="63" t="s">
        <v>191</v>
      </c>
      <c r="K13" s="8" t="s">
        <v>194</v>
      </c>
      <c r="L13" s="8" t="s">
        <v>196</v>
      </c>
      <c r="M13" s="8" t="s">
        <v>199</v>
      </c>
      <c r="N13" s="9" t="s">
        <v>204</v>
      </c>
      <c r="O13" s="9" t="s">
        <v>214</v>
      </c>
      <c r="P13" s="9" t="s">
        <v>218</v>
      </c>
      <c r="Q13" s="9" t="s">
        <v>220</v>
      </c>
      <c r="R13" s="9" t="s">
        <v>222</v>
      </c>
      <c r="S13" s="76"/>
      <c r="T13" s="9">
        <v>2005</v>
      </c>
      <c r="U13" s="9">
        <v>2006</v>
      </c>
      <c r="V13" s="9">
        <v>2007</v>
      </c>
      <c r="W13" s="9">
        <v>2008</v>
      </c>
      <c r="X13" s="9">
        <v>2009</v>
      </c>
    </row>
    <row r="14" spans="1:24">
      <c r="A14" s="20" t="s">
        <v>34</v>
      </c>
      <c r="B14" s="10">
        <v>25.363202724503306</v>
      </c>
      <c r="C14" s="10">
        <v>29.173385150825009</v>
      </c>
      <c r="D14" s="10">
        <v>32.241182840808456</v>
      </c>
      <c r="E14" s="10">
        <v>32.698820387231585</v>
      </c>
      <c r="F14" s="10">
        <v>38.403466025241187</v>
      </c>
      <c r="G14" s="10">
        <v>33.915058377037006</v>
      </c>
      <c r="H14" s="19">
        <v>38.569002535523055</v>
      </c>
      <c r="I14" s="19">
        <v>41.156414240303882</v>
      </c>
      <c r="J14" s="10">
        <v>47.789961475577059</v>
      </c>
      <c r="K14" s="10">
        <v>55.688821085112998</v>
      </c>
      <c r="L14" s="10">
        <v>57.708084701189819</v>
      </c>
      <c r="M14" s="10">
        <v>55.876545232733363</v>
      </c>
      <c r="N14" s="23">
        <v>32.724451948402461</v>
      </c>
      <c r="O14" s="23">
        <v>33.328941536946161</v>
      </c>
      <c r="P14" s="23">
        <v>31.646572065661829</v>
      </c>
      <c r="Q14" s="23">
        <v>30.660192844846929</v>
      </c>
      <c r="R14" s="23">
        <v>39.102088690320244</v>
      </c>
      <c r="S14" s="23"/>
      <c r="T14" s="10">
        <v>36.474036298775509</v>
      </c>
      <c r="U14" s="10">
        <v>32.698820387231585</v>
      </c>
      <c r="V14" s="10">
        <v>41.156414240303882</v>
      </c>
      <c r="W14" s="10">
        <v>55.876545232733363</v>
      </c>
      <c r="X14" s="10">
        <f>Q14</f>
        <v>30.660192844846929</v>
      </c>
    </row>
    <row r="15" spans="1:24" s="43" customFormat="1">
      <c r="A15" s="29" t="s">
        <v>154</v>
      </c>
      <c r="B15" s="40"/>
      <c r="C15" s="40"/>
      <c r="D15" s="40"/>
      <c r="E15" s="40"/>
      <c r="F15" s="40"/>
      <c r="G15" s="40"/>
      <c r="H15" s="42"/>
      <c r="I15" s="42"/>
      <c r="J15" s="72"/>
      <c r="K15" s="38"/>
      <c r="L15" s="38"/>
      <c r="M15" s="38"/>
      <c r="S15" s="80"/>
      <c r="T15" s="38"/>
      <c r="U15" s="38">
        <v>-0.10350419900389973</v>
      </c>
      <c r="V15" s="38">
        <v>0.25865134438840065</v>
      </c>
      <c r="W15" s="38">
        <v>0.35766310705499382</v>
      </c>
      <c r="X15" s="38">
        <f>X14/W14-1</f>
        <v>-0.45128689117870335</v>
      </c>
    </row>
    <row r="16" spans="1:24">
      <c r="A16" s="34" t="s">
        <v>41</v>
      </c>
      <c r="B16" s="10">
        <v>30.128741978212854</v>
      </c>
      <c r="C16" s="10">
        <v>33.396039055175315</v>
      </c>
      <c r="D16" s="10">
        <v>38.00658133229873</v>
      </c>
      <c r="E16" s="10">
        <v>39.413760226366605</v>
      </c>
      <c r="F16" s="10">
        <v>64.798379174664021</v>
      </c>
      <c r="G16" s="10">
        <v>60.696192761167609</v>
      </c>
      <c r="H16" s="19">
        <v>64.256312391508573</v>
      </c>
      <c r="I16" s="19">
        <v>62.704929631886493</v>
      </c>
      <c r="J16" s="64">
        <v>68.454368598347557</v>
      </c>
      <c r="K16" s="10">
        <v>77.700844461753604</v>
      </c>
      <c r="L16" s="10">
        <v>79.599865637308085</v>
      </c>
      <c r="M16" s="10">
        <v>78.104699999999994</v>
      </c>
      <c r="N16" s="10">
        <v>45.572553161528369</v>
      </c>
      <c r="O16" s="10">
        <v>40.682151063944815</v>
      </c>
      <c r="P16" s="10">
        <v>41.51008589838559</v>
      </c>
      <c r="Q16" s="10">
        <v>42.609550061118227</v>
      </c>
      <c r="R16" s="10">
        <v>67.585988433928961</v>
      </c>
      <c r="T16" s="10">
        <v>44.760725730266238</v>
      </c>
      <c r="U16" s="10">
        <v>39.413760226366605</v>
      </c>
      <c r="V16" s="10">
        <v>62.704929631886493</v>
      </c>
      <c r="W16" s="10">
        <v>78.104699999999994</v>
      </c>
      <c r="X16" s="10">
        <f>Q16</f>
        <v>42.609550061118227</v>
      </c>
    </row>
    <row r="17" spans="1:24" s="43" customFormat="1">
      <c r="A17" s="29" t="s">
        <v>154</v>
      </c>
      <c r="B17" s="40"/>
      <c r="C17" s="40"/>
      <c r="D17" s="40"/>
      <c r="E17" s="40"/>
      <c r="F17" s="40"/>
      <c r="G17" s="40"/>
      <c r="H17" s="42"/>
      <c r="I17" s="42"/>
      <c r="J17" s="72"/>
      <c r="K17" s="38"/>
      <c r="L17" s="38"/>
      <c r="M17" s="38"/>
      <c r="N17" s="61"/>
      <c r="O17" s="61"/>
      <c r="P17" s="61"/>
      <c r="Q17" s="61"/>
      <c r="R17" s="61"/>
      <c r="S17" s="61"/>
      <c r="T17" s="38"/>
      <c r="U17" s="38">
        <v>-0.11945663115743743</v>
      </c>
      <c r="V17" s="38">
        <v>0.59094004915417342</v>
      </c>
      <c r="W17" s="38">
        <v>0.24559106370932704</v>
      </c>
      <c r="X17" s="38">
        <f>X16/W16-1</f>
        <v>-0.454456005066043</v>
      </c>
    </row>
    <row r="18" spans="1:24">
      <c r="A18" s="34" t="s">
        <v>42</v>
      </c>
      <c r="B18" s="10">
        <v>18.126022393269547</v>
      </c>
      <c r="C18" s="10">
        <v>19.357124488410282</v>
      </c>
      <c r="D18" s="10">
        <v>22.424144472279274</v>
      </c>
      <c r="E18" s="10">
        <v>23.883718902466278</v>
      </c>
      <c r="F18" s="10">
        <v>27.999809038814565</v>
      </c>
      <c r="G18" s="10">
        <v>27.701893269183497</v>
      </c>
      <c r="H18" s="19">
        <v>30.432627131386873</v>
      </c>
      <c r="I18" s="19">
        <v>31.017966047373399</v>
      </c>
      <c r="J18" s="64">
        <v>45.043263882860991</v>
      </c>
      <c r="K18" s="10">
        <v>53.524927261646631</v>
      </c>
      <c r="L18" s="10">
        <v>55.569232540764467</v>
      </c>
      <c r="M18" s="10">
        <v>53.773150004559064</v>
      </c>
      <c r="N18" s="23">
        <v>21.898737037342674</v>
      </c>
      <c r="O18" s="23">
        <v>21.553149468346881</v>
      </c>
      <c r="P18" s="23">
        <v>21.370933699537343</v>
      </c>
      <c r="Q18" s="23">
        <v>21.012694809047158</v>
      </c>
      <c r="R18" s="23">
        <v>32.065832557655021</v>
      </c>
      <c r="S18" s="23"/>
      <c r="T18" s="10">
        <v>18.947137134576217</v>
      </c>
      <c r="U18" s="10">
        <v>23.883718902466278</v>
      </c>
      <c r="V18" s="10">
        <v>31.017966047373399</v>
      </c>
      <c r="W18" s="10">
        <v>53.773150004559064</v>
      </c>
      <c r="X18" s="10">
        <f>Q18</f>
        <v>21.012694809047158</v>
      </c>
    </row>
    <row r="19" spans="1:24" s="43" customFormat="1">
      <c r="A19" s="29" t="s">
        <v>154</v>
      </c>
      <c r="B19" s="40"/>
      <c r="C19" s="40"/>
      <c r="D19" s="40"/>
      <c r="E19" s="40"/>
      <c r="F19" s="40"/>
      <c r="G19" s="40"/>
      <c r="H19" s="42"/>
      <c r="I19" s="42"/>
      <c r="J19" s="73"/>
      <c r="K19" s="38"/>
      <c r="L19" s="38"/>
      <c r="M19" s="38"/>
      <c r="N19" s="61"/>
      <c r="O19" s="61"/>
      <c r="P19" s="61"/>
      <c r="Q19" s="61"/>
      <c r="R19" s="61"/>
      <c r="S19" s="61"/>
      <c r="T19" s="38"/>
      <c r="U19" s="38">
        <v>0.26054499594460645</v>
      </c>
      <c r="V19" s="38">
        <v>0.29870754944157474</v>
      </c>
      <c r="W19" s="38">
        <v>0.73361302679975604</v>
      </c>
      <c r="X19" s="38">
        <f>X18/W18-1</f>
        <v>-0.60923444493644818</v>
      </c>
    </row>
    <row r="20" spans="1:24">
      <c r="A20" s="5"/>
      <c r="B20" s="14"/>
      <c r="C20" s="14"/>
      <c r="D20" s="14"/>
      <c r="E20" s="14"/>
      <c r="F20" s="14"/>
      <c r="G20" s="14"/>
      <c r="H20" s="22"/>
      <c r="I20" s="16"/>
      <c r="J20" s="56"/>
      <c r="K20" s="13"/>
      <c r="L20" s="13"/>
      <c r="M20" s="13"/>
      <c r="N20" s="51"/>
      <c r="O20" s="51"/>
      <c r="P20" s="51"/>
      <c r="Q20" s="51"/>
      <c r="R20" s="51"/>
      <c r="S20" s="52"/>
      <c r="T20" s="13"/>
      <c r="U20" s="13"/>
      <c r="V20" s="13"/>
      <c r="W20" s="13"/>
      <c r="X20" s="13"/>
    </row>
    <row r="21" spans="1:24">
      <c r="A21" s="1"/>
      <c r="B21" s="12"/>
      <c r="C21" s="12"/>
      <c r="D21" s="12"/>
      <c r="E21" s="12"/>
      <c r="F21" s="12"/>
      <c r="G21" s="12"/>
      <c r="H21" s="18"/>
      <c r="I21" s="18"/>
      <c r="J21" s="58"/>
      <c r="K21" s="12"/>
      <c r="L21" s="15"/>
      <c r="M21" s="15"/>
      <c r="N21" s="52"/>
      <c r="O21" s="52"/>
      <c r="P21" s="52"/>
      <c r="Q21" s="52"/>
      <c r="R21" s="52"/>
      <c r="S21" s="52"/>
      <c r="T21" s="15"/>
      <c r="U21" s="15"/>
      <c r="V21" s="15"/>
      <c r="W21" s="15"/>
      <c r="X21" s="15"/>
    </row>
    <row r="22" spans="1:24">
      <c r="A22" s="4" t="s">
        <v>1</v>
      </c>
      <c r="B22" s="8" t="s">
        <v>7</v>
      </c>
      <c r="C22" s="9" t="s">
        <v>26</v>
      </c>
      <c r="D22" s="9" t="s">
        <v>27</v>
      </c>
      <c r="E22" s="9" t="s">
        <v>28</v>
      </c>
      <c r="F22" s="8" t="s">
        <v>0</v>
      </c>
      <c r="G22" s="8" t="s">
        <v>25</v>
      </c>
      <c r="H22" s="9" t="s">
        <v>24</v>
      </c>
      <c r="I22" s="9" t="s">
        <v>153</v>
      </c>
      <c r="J22" s="63" t="s">
        <v>191</v>
      </c>
      <c r="K22" s="8" t="s">
        <v>194</v>
      </c>
      <c r="L22" s="8" t="s">
        <v>196</v>
      </c>
      <c r="M22" s="8" t="s">
        <v>199</v>
      </c>
      <c r="N22" s="9" t="s">
        <v>204</v>
      </c>
      <c r="O22" s="9" t="s">
        <v>214</v>
      </c>
      <c r="P22" s="9" t="s">
        <v>218</v>
      </c>
      <c r="Q22" s="9" t="s">
        <v>220</v>
      </c>
      <c r="R22" s="9" t="s">
        <v>222</v>
      </c>
      <c r="S22" s="76"/>
      <c r="T22" s="9">
        <v>2005</v>
      </c>
      <c r="U22" s="9">
        <v>2006</v>
      </c>
      <c r="V22" s="9">
        <v>2007</v>
      </c>
      <c r="W22" s="9">
        <v>2008</v>
      </c>
      <c r="X22" s="9">
        <v>2009</v>
      </c>
    </row>
    <row r="23" spans="1:24">
      <c r="A23" s="20" t="s">
        <v>38</v>
      </c>
      <c r="B23" s="31">
        <v>16.388999999999999</v>
      </c>
      <c r="C23" s="10">
        <v>43.104999999999997</v>
      </c>
      <c r="D23" s="10">
        <v>70.409000000000006</v>
      </c>
      <c r="E23" s="10">
        <v>90.998000000000005</v>
      </c>
      <c r="F23" s="10">
        <v>23.17</v>
      </c>
      <c r="G23" s="10">
        <v>43.101999999999997</v>
      </c>
      <c r="H23" s="19">
        <v>71.495000000000005</v>
      </c>
      <c r="I23" s="19">
        <v>105.44199999999999</v>
      </c>
      <c r="J23" s="64">
        <v>20.888999999999999</v>
      </c>
      <c r="K23" s="10">
        <v>41.198</v>
      </c>
      <c r="L23" s="10">
        <v>50.694000000000003</v>
      </c>
      <c r="M23" s="10">
        <v>62.886000000000003</v>
      </c>
      <c r="N23" s="79">
        <v>12.481999999999999</v>
      </c>
      <c r="O23" s="79">
        <v>60.935000000000002</v>
      </c>
      <c r="P23" s="79">
        <v>72.542000000000002</v>
      </c>
      <c r="Q23" s="79">
        <v>84.997</v>
      </c>
      <c r="R23" s="79">
        <v>12.907</v>
      </c>
      <c r="S23" s="79"/>
      <c r="T23" s="31">
        <v>94.661000000000001</v>
      </c>
      <c r="U23" s="10">
        <v>90.998000000000005</v>
      </c>
      <c r="V23" s="19">
        <v>105.44199999999999</v>
      </c>
      <c r="W23" s="10">
        <v>62.886000000000003</v>
      </c>
      <c r="X23" s="10">
        <f>Q23</f>
        <v>84.997</v>
      </c>
    </row>
    <row r="24" spans="1:24" s="43" customFormat="1">
      <c r="A24" s="29" t="s">
        <v>154</v>
      </c>
      <c r="B24" s="40"/>
      <c r="C24" s="41"/>
      <c r="D24" s="41"/>
      <c r="E24" s="41"/>
      <c r="F24" s="41"/>
      <c r="G24" s="41"/>
      <c r="H24" s="41"/>
      <c r="I24" s="41"/>
      <c r="J24" s="65"/>
      <c r="K24" s="41"/>
      <c r="L24" s="42"/>
      <c r="M24" s="42"/>
      <c r="N24" s="53"/>
      <c r="O24" s="53"/>
      <c r="P24" s="53"/>
      <c r="Q24" s="53"/>
      <c r="R24" s="53"/>
      <c r="S24" s="53"/>
      <c r="T24" s="40"/>
      <c r="U24" s="38">
        <v>-3.8695978280389953E-2</v>
      </c>
      <c r="V24" s="38">
        <v>0.15872876326952223</v>
      </c>
      <c r="W24" s="38">
        <v>-0.40359628990345398</v>
      </c>
      <c r="X24" s="38">
        <f>X23/W23-1</f>
        <v>0.35160449066564881</v>
      </c>
    </row>
    <row r="25" spans="1:24">
      <c r="A25" s="1" t="s">
        <v>155</v>
      </c>
      <c r="B25" s="23" t="s">
        <v>156</v>
      </c>
      <c r="C25" s="23" t="s">
        <v>156</v>
      </c>
      <c r="D25" s="23" t="s">
        <v>156</v>
      </c>
      <c r="E25" s="10">
        <v>71.795000000000002</v>
      </c>
      <c r="F25" s="23" t="s">
        <v>156</v>
      </c>
      <c r="G25" s="23" t="s">
        <v>156</v>
      </c>
      <c r="H25" s="23" t="s">
        <v>156</v>
      </c>
      <c r="I25" s="19">
        <v>80.305999999999997</v>
      </c>
      <c r="J25" s="64" t="s">
        <v>156</v>
      </c>
      <c r="K25" s="23" t="s">
        <v>156</v>
      </c>
      <c r="L25" s="23" t="s">
        <v>156</v>
      </c>
      <c r="M25" s="23">
        <v>77.494</v>
      </c>
      <c r="N25" s="23" t="s">
        <v>156</v>
      </c>
      <c r="O25" s="23" t="s">
        <v>156</v>
      </c>
      <c r="P25" s="23" t="s">
        <v>156</v>
      </c>
      <c r="Q25" s="23">
        <v>81.231999999999999</v>
      </c>
      <c r="R25" s="23" t="s">
        <v>156</v>
      </c>
      <c r="S25" s="23"/>
      <c r="T25" s="31">
        <v>68.358999999999995</v>
      </c>
      <c r="U25" s="10">
        <v>71.795000000000002</v>
      </c>
      <c r="V25" s="19">
        <v>80.305999999999997</v>
      </c>
      <c r="W25" s="23">
        <v>77.494</v>
      </c>
      <c r="X25" s="23">
        <f>Q25</f>
        <v>81.231999999999999</v>
      </c>
    </row>
    <row r="26" spans="1:24" s="43" customFormat="1">
      <c r="A26" s="29" t="s">
        <v>154</v>
      </c>
      <c r="B26" s="40"/>
      <c r="C26" s="41"/>
      <c r="D26" s="41"/>
      <c r="E26" s="41"/>
      <c r="F26" s="41"/>
      <c r="G26" s="41"/>
      <c r="H26" s="41"/>
      <c r="I26" s="41"/>
      <c r="J26" s="65"/>
      <c r="K26" s="41"/>
      <c r="L26" s="42"/>
      <c r="M26" s="42"/>
      <c r="N26" s="76"/>
      <c r="O26" s="76"/>
      <c r="P26" s="76"/>
      <c r="Q26" s="76"/>
      <c r="R26" s="76"/>
      <c r="S26" s="76"/>
      <c r="T26" s="40"/>
      <c r="U26" s="38">
        <v>5.0264047162773107E-2</v>
      </c>
      <c r="V26" s="38">
        <v>0.11854585973953613</v>
      </c>
      <c r="W26" s="38">
        <v>-3.5016063556894794E-2</v>
      </c>
      <c r="X26" s="38">
        <f>X25/W25-1</f>
        <v>4.823599246393262E-2</v>
      </c>
    </row>
    <row r="27" spans="1:24">
      <c r="A27" s="1" t="s">
        <v>3</v>
      </c>
      <c r="B27" s="31">
        <v>29.847000000000001</v>
      </c>
      <c r="C27" s="11">
        <v>89.048000000000002</v>
      </c>
      <c r="D27" s="11">
        <v>183.267</v>
      </c>
      <c r="E27" s="11">
        <v>297.286</v>
      </c>
      <c r="F27" s="11">
        <v>124.23099999999999</v>
      </c>
      <c r="G27" s="11">
        <v>254.797</v>
      </c>
      <c r="H27" s="11">
        <v>384.5</v>
      </c>
      <c r="I27" s="11">
        <v>523.245</v>
      </c>
      <c r="J27" s="66">
        <v>156.38999999999999</v>
      </c>
      <c r="K27" s="11">
        <v>315.56200000000001</v>
      </c>
      <c r="L27" s="10">
        <v>474.29300000000001</v>
      </c>
      <c r="M27" s="10">
        <v>548.47299999999996</v>
      </c>
      <c r="N27" s="23">
        <v>23.977</v>
      </c>
      <c r="O27" s="23">
        <v>73.132000000000005</v>
      </c>
      <c r="P27" s="23">
        <v>121.172</v>
      </c>
      <c r="Q27" s="23">
        <v>159.78</v>
      </c>
      <c r="R27" s="23">
        <v>62.292000000000002</v>
      </c>
      <c r="S27" s="23"/>
      <c r="T27" s="31">
        <v>277.47899999999998</v>
      </c>
      <c r="U27" s="11">
        <v>297.286</v>
      </c>
      <c r="V27" s="11">
        <v>523.245</v>
      </c>
      <c r="W27" s="10">
        <v>548.47299999999996</v>
      </c>
      <c r="X27" s="10">
        <f>Q27</f>
        <v>159.78</v>
      </c>
    </row>
    <row r="28" spans="1:24" s="43" customFormat="1">
      <c r="A28" s="29" t="s">
        <v>154</v>
      </c>
      <c r="B28" s="40"/>
      <c r="C28" s="41"/>
      <c r="D28" s="41"/>
      <c r="E28" s="41"/>
      <c r="F28" s="41"/>
      <c r="G28" s="41"/>
      <c r="H28" s="41"/>
      <c r="I28" s="41"/>
      <c r="J28" s="59"/>
      <c r="K28" s="41"/>
      <c r="L28" s="42"/>
      <c r="M28" s="42"/>
      <c r="N28" s="61"/>
      <c r="O28" s="61"/>
      <c r="P28" s="61"/>
      <c r="Q28" s="61"/>
      <c r="R28" s="61"/>
      <c r="S28" s="61"/>
      <c r="T28" s="40"/>
      <c r="U28" s="38">
        <v>7.1381978456027451E-2</v>
      </c>
      <c r="V28" s="38">
        <v>0.76007279185699961</v>
      </c>
      <c r="W28" s="38">
        <v>4.8214507544267038E-2</v>
      </c>
      <c r="X28" s="38">
        <f>X27/W27-1</f>
        <v>-0.70868210467971982</v>
      </c>
    </row>
    <row r="29" spans="1:24">
      <c r="A29" s="3"/>
      <c r="B29" s="16"/>
      <c r="C29" s="16"/>
      <c r="D29" s="16"/>
      <c r="E29" s="16"/>
      <c r="F29" s="16"/>
      <c r="G29" s="16"/>
      <c r="H29" s="17"/>
      <c r="I29" s="17"/>
      <c r="J29" s="60"/>
      <c r="K29" s="16"/>
      <c r="L29" s="16"/>
      <c r="M29" s="16"/>
      <c r="N29" s="51"/>
      <c r="O29" s="51"/>
      <c r="P29" s="51"/>
      <c r="Q29" s="51"/>
      <c r="R29" s="51"/>
      <c r="S29" s="52"/>
      <c r="T29" s="17"/>
      <c r="U29" s="17"/>
      <c r="V29" s="17"/>
      <c r="W29" s="17"/>
      <c r="X29" s="17"/>
    </row>
    <row r="30" spans="1:24" s="2" customFormat="1">
      <c r="A30" s="1"/>
      <c r="B30" s="12"/>
      <c r="C30" s="12"/>
      <c r="D30" s="12"/>
      <c r="E30" s="12"/>
      <c r="F30" s="12"/>
      <c r="G30" s="12"/>
      <c r="H30" s="18"/>
      <c r="I30" s="18"/>
      <c r="J30" s="58"/>
      <c r="K30" s="12"/>
      <c r="L30" s="15"/>
      <c r="M30" s="15"/>
      <c r="N30" s="52"/>
      <c r="O30" s="52"/>
      <c r="P30" s="52"/>
      <c r="Q30" s="52"/>
      <c r="R30" s="52"/>
      <c r="S30" s="52"/>
      <c r="T30" s="15"/>
      <c r="U30" s="15"/>
      <c r="V30" s="15"/>
      <c r="W30" s="15"/>
      <c r="X30" s="15"/>
    </row>
    <row r="31" spans="1:24" s="2" customFormat="1">
      <c r="A31" s="4" t="s">
        <v>149</v>
      </c>
      <c r="B31" s="8" t="s">
        <v>7</v>
      </c>
      <c r="C31" s="9" t="s">
        <v>26</v>
      </c>
      <c r="D31" s="9" t="s">
        <v>27</v>
      </c>
      <c r="E31" s="9" t="s">
        <v>28</v>
      </c>
      <c r="F31" s="8" t="s">
        <v>0</v>
      </c>
      <c r="G31" s="8" t="s">
        <v>25</v>
      </c>
      <c r="H31" s="9" t="s">
        <v>24</v>
      </c>
      <c r="I31" s="9" t="s">
        <v>153</v>
      </c>
      <c r="J31" s="63" t="s">
        <v>191</v>
      </c>
      <c r="K31" s="8" t="s">
        <v>194</v>
      </c>
      <c r="L31" s="8" t="s">
        <v>196</v>
      </c>
      <c r="M31" s="8" t="s">
        <v>199</v>
      </c>
      <c r="N31" s="9" t="s">
        <v>204</v>
      </c>
      <c r="O31" s="9" t="s">
        <v>214</v>
      </c>
      <c r="P31" s="9" t="s">
        <v>218</v>
      </c>
      <c r="Q31" s="9" t="s">
        <v>220</v>
      </c>
      <c r="R31" s="9" t="s">
        <v>222</v>
      </c>
      <c r="S31" s="76"/>
      <c r="T31" s="9">
        <v>2005</v>
      </c>
      <c r="U31" s="9">
        <v>2006</v>
      </c>
      <c r="V31" s="9">
        <v>2007</v>
      </c>
      <c r="W31" s="9">
        <v>2008</v>
      </c>
      <c r="X31" s="9">
        <v>2009</v>
      </c>
    </row>
    <row r="32" spans="1:24" s="7" customFormat="1" ht="22.5">
      <c r="A32" s="36" t="s">
        <v>67</v>
      </c>
      <c r="B32" s="23" t="s">
        <v>156</v>
      </c>
      <c r="C32" s="23" t="s">
        <v>156</v>
      </c>
      <c r="D32" s="23" t="s">
        <v>156</v>
      </c>
      <c r="E32" s="23">
        <v>80.456000000000003</v>
      </c>
      <c r="F32" s="23" t="s">
        <v>156</v>
      </c>
      <c r="G32" s="23" t="s">
        <v>156</v>
      </c>
      <c r="H32" s="23" t="s">
        <v>156</v>
      </c>
      <c r="I32" s="24">
        <v>98.876000000000005</v>
      </c>
      <c r="J32" s="64" t="s">
        <v>156</v>
      </c>
      <c r="K32" s="23" t="s">
        <v>156</v>
      </c>
      <c r="L32" s="23" t="s">
        <v>156</v>
      </c>
      <c r="M32" s="23">
        <v>122.193</v>
      </c>
      <c r="N32" s="64" t="s">
        <v>156</v>
      </c>
      <c r="O32" s="64" t="s">
        <v>156</v>
      </c>
      <c r="P32" s="64" t="s">
        <v>156</v>
      </c>
      <c r="Q32" s="64">
        <v>79.718000000000004</v>
      </c>
      <c r="R32" s="64" t="s">
        <v>156</v>
      </c>
      <c r="S32" s="64"/>
      <c r="T32" s="31">
        <v>67.466999999999999</v>
      </c>
      <c r="U32" s="23">
        <v>80.456000000000003</v>
      </c>
      <c r="V32" s="24">
        <v>98.876000000000005</v>
      </c>
      <c r="W32" s="24">
        <v>122.193</v>
      </c>
      <c r="X32" s="24">
        <f>Q32</f>
        <v>79.718000000000004</v>
      </c>
    </row>
    <row r="33" spans="1:24" s="39" customFormat="1">
      <c r="A33" s="29" t="s">
        <v>154</v>
      </c>
      <c r="B33" s="44"/>
      <c r="C33" s="45"/>
      <c r="D33" s="45"/>
      <c r="E33" s="45"/>
      <c r="F33" s="45"/>
      <c r="G33" s="45"/>
      <c r="H33" s="46"/>
      <c r="I33" s="46"/>
      <c r="J33" s="59"/>
      <c r="K33" s="45"/>
      <c r="L33" s="46"/>
      <c r="M33" s="46"/>
      <c r="N33" s="53"/>
      <c r="O33" s="53"/>
      <c r="P33" s="53"/>
      <c r="Q33" s="53"/>
      <c r="R33" s="53"/>
      <c r="S33" s="53"/>
      <c r="T33" s="47"/>
      <c r="U33" s="38">
        <v>0.19252375235300234</v>
      </c>
      <c r="V33" s="38">
        <v>0.22894501342348605</v>
      </c>
      <c r="W33" s="38">
        <v>0.2358206238116427</v>
      </c>
      <c r="X33" s="38">
        <f>X32/W32-1</f>
        <v>-0.34760583666822154</v>
      </c>
    </row>
    <row r="34" spans="1:24" s="2" customFormat="1">
      <c r="A34" s="3"/>
      <c r="B34" s="16"/>
      <c r="C34" s="16"/>
      <c r="D34" s="16"/>
      <c r="E34" s="16"/>
      <c r="F34" s="16"/>
      <c r="G34" s="16"/>
      <c r="H34" s="17"/>
      <c r="I34" s="17"/>
      <c r="J34" s="60"/>
      <c r="K34" s="16"/>
      <c r="L34" s="16"/>
      <c r="M34" s="16"/>
      <c r="N34" s="51"/>
      <c r="O34" s="51"/>
      <c r="P34" s="51"/>
      <c r="Q34" s="51"/>
      <c r="R34" s="51"/>
      <c r="S34" s="52"/>
      <c r="T34" s="17"/>
      <c r="U34" s="17"/>
      <c r="V34" s="17"/>
      <c r="W34" s="17"/>
      <c r="X34" s="17"/>
    </row>
    <row r="35" spans="1:24">
      <c r="A35" s="1"/>
      <c r="B35" s="15"/>
      <c r="C35" s="15"/>
      <c r="D35" s="15"/>
      <c r="E35" s="15"/>
      <c r="F35" s="15"/>
      <c r="G35" s="15"/>
      <c r="H35" s="12"/>
      <c r="I35" s="12"/>
      <c r="J35" s="57"/>
      <c r="K35" s="15"/>
      <c r="L35" s="15"/>
      <c r="M35" s="15"/>
      <c r="N35" s="52"/>
      <c r="O35" s="52"/>
      <c r="P35" s="52"/>
      <c r="Q35" s="52"/>
      <c r="R35" s="52"/>
      <c r="S35" s="52"/>
      <c r="T35" s="12"/>
      <c r="U35" s="12"/>
      <c r="V35" s="12"/>
      <c r="W35" s="12"/>
      <c r="X35" s="12"/>
    </row>
    <row r="36" spans="1:24">
      <c r="A36" s="4" t="s">
        <v>4</v>
      </c>
      <c r="B36" s="8" t="s">
        <v>7</v>
      </c>
      <c r="C36" s="9" t="s">
        <v>26</v>
      </c>
      <c r="D36" s="9" t="s">
        <v>27</v>
      </c>
      <c r="E36" s="9" t="s">
        <v>28</v>
      </c>
      <c r="F36" s="8" t="s">
        <v>0</v>
      </c>
      <c r="G36" s="8" t="s">
        <v>25</v>
      </c>
      <c r="H36" s="9" t="s">
        <v>24</v>
      </c>
      <c r="I36" s="9" t="s">
        <v>153</v>
      </c>
      <c r="J36" s="63" t="s">
        <v>191</v>
      </c>
      <c r="K36" s="8" t="s">
        <v>194</v>
      </c>
      <c r="L36" s="8" t="s">
        <v>196</v>
      </c>
      <c r="M36" s="8" t="s">
        <v>199</v>
      </c>
      <c r="N36" s="9" t="s">
        <v>204</v>
      </c>
      <c r="O36" s="9" t="s">
        <v>214</v>
      </c>
      <c r="P36" s="9" t="s">
        <v>218</v>
      </c>
      <c r="Q36" s="9" t="s">
        <v>220</v>
      </c>
      <c r="R36" s="9" t="s">
        <v>222</v>
      </c>
      <c r="S36" s="76"/>
      <c r="T36" s="9">
        <v>2005</v>
      </c>
      <c r="U36" s="9">
        <v>2006</v>
      </c>
      <c r="V36" s="9">
        <v>2007</v>
      </c>
      <c r="W36" s="9">
        <v>2008</v>
      </c>
      <c r="X36" s="9">
        <v>2009</v>
      </c>
    </row>
    <row r="37" spans="1:24">
      <c r="A37" s="1" t="s">
        <v>19</v>
      </c>
      <c r="B37" s="15">
        <v>0.27240617698598135</v>
      </c>
      <c r="C37" s="15">
        <v>0.35555626539746932</v>
      </c>
      <c r="D37" s="15">
        <v>0.45329009853971269</v>
      </c>
      <c r="E37" s="15">
        <v>0.48374110740111559</v>
      </c>
      <c r="F37" s="15">
        <v>0.57688485613982954</v>
      </c>
      <c r="G37" s="15">
        <v>0.5911050174920891</v>
      </c>
      <c r="H37" s="15">
        <v>0.59468756089940888</v>
      </c>
      <c r="I37" s="15">
        <v>0.58866710767901498</v>
      </c>
      <c r="J37" s="67">
        <v>0.58815565308632223</v>
      </c>
      <c r="K37" s="67">
        <v>0.59248341654008851</v>
      </c>
      <c r="L37" s="67">
        <v>0.87490984218924372</v>
      </c>
      <c r="M37" s="67">
        <v>0.58774494150122902</v>
      </c>
      <c r="N37" s="71">
        <f>N27/(N23+76.67)</f>
        <v>0.26894517229002152</v>
      </c>
      <c r="O37" s="71">
        <f>O27/(O23+187.961)</f>
        <v>0.29382553355618413</v>
      </c>
      <c r="P37" s="71">
        <f>P27/(P23+306.423)</f>
        <v>0.31974456744026492</v>
      </c>
      <c r="Q37" s="71">
        <f>Q27/(Q23+430.457)</f>
        <v>0.30997916399911535</v>
      </c>
      <c r="R37" s="71">
        <f>R27/(R23+139.68)</f>
        <v>0.40823923401076107</v>
      </c>
      <c r="S37" s="71"/>
      <c r="T37" s="15">
        <v>0.49974605575967146</v>
      </c>
      <c r="U37" s="15">
        <v>0.48374110740111559</v>
      </c>
      <c r="V37" s="15">
        <v>0.58866710767901498</v>
      </c>
      <c r="W37" s="15">
        <v>0.58774494150122902</v>
      </c>
      <c r="X37" s="15">
        <f t="shared" ref="X37:X42" si="0">Q37</f>
        <v>0.30997916399911535</v>
      </c>
    </row>
    <row r="38" spans="1:24" s="7" customFormat="1">
      <c r="A38" s="20" t="s">
        <v>150</v>
      </c>
      <c r="B38" s="23" t="s">
        <v>156</v>
      </c>
      <c r="C38" s="23" t="s">
        <v>156</v>
      </c>
      <c r="D38" s="23" t="s">
        <v>156</v>
      </c>
      <c r="E38" s="25">
        <v>3.6950134234861292</v>
      </c>
      <c r="F38" s="23" t="s">
        <v>156</v>
      </c>
      <c r="G38" s="23" t="s">
        <v>156</v>
      </c>
      <c r="H38" s="23" t="s">
        <v>156</v>
      </c>
      <c r="I38" s="25">
        <v>5.2919313079008052</v>
      </c>
      <c r="J38" s="64" t="s">
        <v>156</v>
      </c>
      <c r="K38" s="23" t="s">
        <v>156</v>
      </c>
      <c r="L38" s="23" t="s">
        <v>156</v>
      </c>
      <c r="M38" s="25">
        <v>4.4885795421996351</v>
      </c>
      <c r="N38" s="23" t="s">
        <v>156</v>
      </c>
      <c r="O38" s="23" t="s">
        <v>156</v>
      </c>
      <c r="P38" s="23"/>
      <c r="Q38" s="25">
        <f>Q27/Q32</f>
        <v>2.0043152111191951</v>
      </c>
      <c r="R38" s="25"/>
      <c r="S38" s="23"/>
      <c r="T38" s="25">
        <v>4.1128107074569789</v>
      </c>
      <c r="U38" s="25">
        <v>3.6950134234861292</v>
      </c>
      <c r="V38" s="25">
        <v>5.2919313079008052</v>
      </c>
      <c r="W38" s="25">
        <v>4.4885795421996351</v>
      </c>
      <c r="X38" s="25">
        <f t="shared" si="0"/>
        <v>2.0043152111191951</v>
      </c>
    </row>
    <row r="39" spans="1:24" s="7" customFormat="1">
      <c r="A39" s="20" t="s">
        <v>151</v>
      </c>
      <c r="B39" s="23" t="s">
        <v>156</v>
      </c>
      <c r="C39" s="23" t="s">
        <v>156</v>
      </c>
      <c r="D39" s="23" t="s">
        <v>156</v>
      </c>
      <c r="E39" s="25">
        <v>1.1206351417229612</v>
      </c>
      <c r="F39" s="23" t="s">
        <v>156</v>
      </c>
      <c r="G39" s="23" t="s">
        <v>156</v>
      </c>
      <c r="H39" s="23" t="s">
        <v>156</v>
      </c>
      <c r="I39" s="25">
        <v>1.2312405050681146</v>
      </c>
      <c r="J39" s="64" t="s">
        <v>156</v>
      </c>
      <c r="K39" s="23" t="s">
        <v>156</v>
      </c>
      <c r="L39" s="23" t="s">
        <v>156</v>
      </c>
      <c r="M39" s="25">
        <v>1.5768059462668078</v>
      </c>
      <c r="N39" s="23" t="s">
        <v>156</v>
      </c>
      <c r="O39" s="23" t="s">
        <v>156</v>
      </c>
      <c r="P39" s="23"/>
      <c r="Q39" s="25">
        <f>Q32/Q25</f>
        <v>0.98136202481780588</v>
      </c>
      <c r="R39" s="25"/>
      <c r="S39" s="23"/>
      <c r="T39" s="25">
        <v>0.98695124270396006</v>
      </c>
      <c r="U39" s="25">
        <v>1.1206351417229612</v>
      </c>
      <c r="V39" s="25">
        <v>1.2312405050681146</v>
      </c>
      <c r="W39" s="25">
        <v>1.5768059462668078</v>
      </c>
      <c r="X39" s="25">
        <f t="shared" si="0"/>
        <v>0.98136202481780588</v>
      </c>
    </row>
    <row r="40" spans="1:24">
      <c r="A40" s="1"/>
      <c r="B40" s="10"/>
      <c r="C40" s="10"/>
      <c r="D40" s="10"/>
      <c r="E40" s="10"/>
      <c r="F40" s="10"/>
      <c r="G40" s="10"/>
      <c r="H40" s="10"/>
      <c r="I40" s="10"/>
      <c r="J40" s="64"/>
      <c r="K40" s="10"/>
      <c r="L40" s="10"/>
      <c r="M40" s="10"/>
      <c r="N40" s="76"/>
      <c r="O40" s="76"/>
      <c r="P40" s="76"/>
      <c r="Q40" s="76"/>
      <c r="R40" s="76"/>
      <c r="S40" s="76"/>
      <c r="T40" s="10"/>
      <c r="U40" s="10"/>
      <c r="V40" s="10"/>
      <c r="W40" s="10"/>
      <c r="X40" s="10">
        <f t="shared" si="0"/>
        <v>0</v>
      </c>
    </row>
    <row r="41" spans="1:24" s="21" customFormat="1">
      <c r="A41" s="6" t="s">
        <v>176</v>
      </c>
      <c r="B41" s="10">
        <v>13.90606910756774</v>
      </c>
      <c r="C41" s="10">
        <v>13.771644129712746</v>
      </c>
      <c r="D41" s="10">
        <v>13.884004330194806</v>
      </c>
      <c r="E41" s="10">
        <v>13.971802603656947</v>
      </c>
      <c r="F41" s="10">
        <v>15.796646287035625</v>
      </c>
      <c r="G41" s="10">
        <v>15.762211740474243</v>
      </c>
      <c r="H41" s="10">
        <v>15.840350131931965</v>
      </c>
      <c r="I41" s="10">
        <v>16.513540364652954</v>
      </c>
      <c r="J41" s="64">
        <v>21</v>
      </c>
      <c r="K41" s="10">
        <v>21</v>
      </c>
      <c r="L41" s="10">
        <v>21.191393977131803</v>
      </c>
      <c r="M41" s="10">
        <v>20.922794960043085</v>
      </c>
      <c r="N41" s="10">
        <v>16.158639972556255</v>
      </c>
      <c r="O41" s="10">
        <v>15.138111381604853</v>
      </c>
      <c r="P41" s="10">
        <v>15</v>
      </c>
      <c r="Q41" s="10">
        <v>16</v>
      </c>
      <c r="R41" s="10">
        <v>17.28</v>
      </c>
      <c r="S41" s="62"/>
      <c r="T41" s="10">
        <v>15.230332551746116</v>
      </c>
      <c r="U41" s="10">
        <v>13.971802603656947</v>
      </c>
      <c r="V41" s="10">
        <v>16.513540364652954</v>
      </c>
      <c r="W41" s="10">
        <v>20.922794960043085</v>
      </c>
      <c r="X41" s="10">
        <f t="shared" si="0"/>
        <v>16</v>
      </c>
    </row>
    <row r="42" spans="1:24" s="21" customFormat="1">
      <c r="A42" s="48" t="s">
        <v>177</v>
      </c>
      <c r="B42" s="26">
        <v>10.229704419122291</v>
      </c>
      <c r="C42" s="26">
        <v>14.717772895657342</v>
      </c>
      <c r="D42" s="26">
        <v>19.831431951902971</v>
      </c>
      <c r="E42" s="26">
        <v>23.489665366215814</v>
      </c>
      <c r="F42" s="26">
        <v>36.895716736978578</v>
      </c>
      <c r="G42" s="26">
        <v>38.589845266165803</v>
      </c>
      <c r="H42" s="26">
        <v>39.233878293297352</v>
      </c>
      <c r="I42" s="26">
        <v>39.217197736205677</v>
      </c>
      <c r="J42" s="68">
        <v>45.745376105998083</v>
      </c>
      <c r="K42" s="26">
        <v>47.60218127512578</v>
      </c>
      <c r="L42" s="26">
        <v>47.858963415858554</v>
      </c>
      <c r="M42" s="26">
        <v>46.126495589635795</v>
      </c>
      <c r="N42" s="78">
        <f>N27/N46*1000</f>
        <v>9.3514040561622469</v>
      </c>
      <c r="O42" s="78">
        <f>O27/O46*1000</f>
        <v>10.525618883131838</v>
      </c>
      <c r="P42" s="78">
        <f>P27/P46*1000</f>
        <v>11.628790786948176</v>
      </c>
      <c r="Q42" s="78">
        <f>Q27/Q46*1000</f>
        <v>11.518996467450075</v>
      </c>
      <c r="R42" s="78">
        <f>R27/R46*1000</f>
        <v>18.773713522028459</v>
      </c>
      <c r="S42" s="23"/>
      <c r="T42" s="26">
        <v>23.263500156132533</v>
      </c>
      <c r="U42" s="26">
        <v>23.489665366215814</v>
      </c>
      <c r="V42" s="26">
        <v>39.217197736205677</v>
      </c>
      <c r="W42" s="26">
        <v>46.126495589635795</v>
      </c>
      <c r="X42" s="26">
        <f t="shared" si="0"/>
        <v>11.518996467450075</v>
      </c>
    </row>
    <row r="43" spans="1:24" s="21" customFormat="1">
      <c r="A43" s="35"/>
      <c r="B43" s="16"/>
      <c r="C43" s="16"/>
      <c r="D43" s="16"/>
      <c r="E43" s="16"/>
      <c r="F43" s="16"/>
      <c r="G43" s="16"/>
      <c r="H43" s="16"/>
      <c r="I43" s="16"/>
      <c r="J43" s="60"/>
      <c r="K43" s="16"/>
      <c r="L43" s="16"/>
      <c r="M43" s="16"/>
      <c r="N43" s="77"/>
      <c r="O43" s="77"/>
      <c r="P43" s="77"/>
      <c r="Q43" s="77"/>
      <c r="R43" s="77"/>
      <c r="S43" s="23"/>
      <c r="T43" s="16"/>
      <c r="U43" s="16"/>
      <c r="V43" s="16"/>
      <c r="W43" s="16"/>
      <c r="X43" s="16"/>
    </row>
    <row r="44" spans="1:24">
      <c r="L44" s="21"/>
      <c r="M44" s="21"/>
      <c r="N44" s="49"/>
      <c r="O44" s="49"/>
      <c r="P44" s="49"/>
      <c r="Q44" s="49"/>
      <c r="R44" s="49"/>
      <c r="S44" s="49"/>
    </row>
    <row r="45" spans="1:24">
      <c r="L45" s="21"/>
      <c r="M45" s="21"/>
      <c r="N45" s="23"/>
      <c r="O45" s="23"/>
      <c r="P45" s="23"/>
      <c r="Q45" s="23"/>
      <c r="R45" s="23"/>
      <c r="S45" s="23"/>
    </row>
    <row r="46" spans="1:24" s="21" customFormat="1" outlineLevel="1">
      <c r="A46" s="48" t="s">
        <v>190</v>
      </c>
      <c r="B46" s="26">
        <v>2917.6796100000001</v>
      </c>
      <c r="C46" s="26">
        <v>6050.3719300000002</v>
      </c>
      <c r="D46" s="26">
        <v>9241.238879999999</v>
      </c>
      <c r="E46" s="26">
        <v>12656.03385</v>
      </c>
      <c r="F46" s="26">
        <v>3367.0846100000003</v>
      </c>
      <c r="G46" s="26">
        <v>6602.695560000001</v>
      </c>
      <c r="H46" s="26">
        <v>9800.2037200000013</v>
      </c>
      <c r="I46" s="26">
        <v>13342.233259999999</v>
      </c>
      <c r="J46" s="68">
        <v>4773</v>
      </c>
      <c r="K46" s="68">
        <v>6629.15</v>
      </c>
      <c r="L46" s="68">
        <v>9910.223</v>
      </c>
      <c r="M46" s="68">
        <v>11890.628000000001</v>
      </c>
      <c r="N46" s="26">
        <v>2564</v>
      </c>
      <c r="O46" s="26">
        <v>6948</v>
      </c>
      <c r="P46" s="26">
        <v>10420</v>
      </c>
      <c r="Q46" s="26">
        <v>13871</v>
      </c>
      <c r="R46" s="26">
        <v>3318.0436000000004</v>
      </c>
      <c r="S46" s="10"/>
      <c r="T46" s="26">
        <v>11927.654830000001</v>
      </c>
      <c r="U46" s="26">
        <v>12656.03385</v>
      </c>
      <c r="V46" s="26">
        <v>13342.233259999999</v>
      </c>
      <c r="W46" s="68">
        <v>11890.628000000001</v>
      </c>
      <c r="X46" s="26">
        <f>Q46</f>
        <v>13871</v>
      </c>
    </row>
    <row r="47" spans="1:24">
      <c r="N47" s="49"/>
      <c r="O47" s="49"/>
      <c r="P47" s="49"/>
      <c r="Q47" s="49"/>
      <c r="R47" s="49"/>
      <c r="S47" s="49"/>
    </row>
    <row r="48" spans="1:24">
      <c r="A48" s="37" t="s">
        <v>225</v>
      </c>
      <c r="N48" s="33"/>
      <c r="O48" s="33"/>
      <c r="P48" s="33"/>
      <c r="Q48" s="33"/>
      <c r="R48" s="33"/>
    </row>
    <row r="49" spans="1:18">
      <c r="A49" s="37" t="s">
        <v>224</v>
      </c>
      <c r="N49" s="33"/>
      <c r="O49" s="33"/>
      <c r="P49" s="33"/>
      <c r="Q49" s="33"/>
      <c r="R49" s="33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X6:X9 X15:X18 X24:X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view="pageBreakPreview" zoomScale="90" zoomScaleSheetLayoutView="90" workbookViewId="0">
      <selection activeCell="AA11" sqref="AA11"/>
    </sheetView>
  </sheetViews>
  <sheetFormatPr defaultRowHeight="12.75" outlineLevelRow="1" outlineLevelCol="1"/>
  <cols>
    <col min="1" max="1" width="35.140625" style="81" customWidth="1"/>
    <col min="2" max="9" width="8.7109375" style="81" hidden="1" customWidth="1" outlineLevel="1"/>
    <col min="10" max="10" width="8.7109375" style="82" hidden="1" customWidth="1" outlineLevel="1"/>
    <col min="11" max="12" width="8.7109375" style="81" hidden="1" customWidth="1" outlineLevel="1"/>
    <col min="13" max="13" width="8.7109375" style="81" customWidth="1" collapsed="1"/>
    <col min="14" max="18" width="8.7109375" style="82" customWidth="1"/>
    <col min="19" max="19" width="7.85546875" style="83" customWidth="1"/>
    <col min="20" max="16384" width="9.140625" style="81"/>
  </cols>
  <sheetData>
    <row r="1" spans="1:24" ht="15">
      <c r="A1" s="81" t="s">
        <v>226</v>
      </c>
    </row>
    <row r="3" spans="1:24">
      <c r="A3" s="84" t="s">
        <v>227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191</v>
      </c>
      <c r="K3" s="85" t="s">
        <v>194</v>
      </c>
      <c r="L3" s="85" t="s">
        <v>196</v>
      </c>
      <c r="M3" s="85" t="s">
        <v>199</v>
      </c>
      <c r="N3" s="86" t="s">
        <v>204</v>
      </c>
      <c r="O3" s="86" t="s">
        <v>214</v>
      </c>
      <c r="P3" s="86" t="s">
        <v>218</v>
      </c>
      <c r="Q3" s="86" t="s">
        <v>220</v>
      </c>
      <c r="R3" s="86" t="s">
        <v>222</v>
      </c>
      <c r="S3" s="88"/>
      <c r="T3" s="86">
        <v>2005</v>
      </c>
      <c r="U3" s="86">
        <v>2006</v>
      </c>
      <c r="V3" s="86">
        <v>2007</v>
      </c>
      <c r="W3" s="86">
        <v>2008</v>
      </c>
      <c r="X3" s="86">
        <v>2009</v>
      </c>
    </row>
    <row r="4" spans="1:24">
      <c r="A4" s="89" t="s">
        <v>185</v>
      </c>
      <c r="B4" s="90" t="s">
        <v>161</v>
      </c>
      <c r="C4" s="90">
        <v>366.30419000000001</v>
      </c>
      <c r="D4" s="90">
        <v>833.08382000000006</v>
      </c>
      <c r="E4" s="90">
        <v>1558.4346800000001</v>
      </c>
      <c r="F4" s="90">
        <v>670.54003</v>
      </c>
      <c r="G4" s="90">
        <v>1533.6255199999998</v>
      </c>
      <c r="H4" s="90">
        <v>2163.41455</v>
      </c>
      <c r="I4" s="90">
        <v>2751.6794099999997</v>
      </c>
      <c r="J4" s="91">
        <v>639.98337000000026</v>
      </c>
      <c r="K4" s="90">
        <v>1118.6626000000001</v>
      </c>
      <c r="L4" s="90">
        <v>1629</v>
      </c>
      <c r="M4" s="90">
        <v>2076.0210000000002</v>
      </c>
      <c r="N4" s="91">
        <v>261.23877999999996</v>
      </c>
      <c r="O4" s="91">
        <v>533.17261000000008</v>
      </c>
      <c r="P4" s="91">
        <v>803</v>
      </c>
      <c r="Q4" s="91">
        <v>1012</v>
      </c>
      <c r="R4" s="91">
        <v>305.46749000000023</v>
      </c>
      <c r="S4" s="91"/>
      <c r="T4" s="90" t="s">
        <v>161</v>
      </c>
      <c r="U4" s="90">
        <v>1558.4346800000001</v>
      </c>
      <c r="V4" s="90">
        <v>2751.6794099999997</v>
      </c>
      <c r="W4" s="90">
        <v>2076.0210000000002</v>
      </c>
      <c r="X4" s="90">
        <f>Q4</f>
        <v>1012</v>
      </c>
    </row>
    <row r="5" spans="1:24" s="98" customFormat="1">
      <c r="A5" s="92" t="s">
        <v>154</v>
      </c>
      <c r="B5" s="93"/>
      <c r="C5" s="94"/>
      <c r="D5" s="94"/>
      <c r="E5" s="94"/>
      <c r="F5" s="94"/>
      <c r="G5" s="94"/>
      <c r="H5" s="95"/>
      <c r="I5" s="95"/>
      <c r="J5" s="96"/>
      <c r="K5" s="94"/>
      <c r="L5" s="95"/>
      <c r="M5" s="95"/>
      <c r="N5" s="96"/>
      <c r="O5" s="96"/>
      <c r="P5" s="96"/>
      <c r="Q5" s="96"/>
      <c r="R5" s="96"/>
      <c r="S5" s="96"/>
      <c r="T5" s="97"/>
      <c r="U5" s="97"/>
      <c r="V5" s="97">
        <v>0.76566874782329641</v>
      </c>
      <c r="W5" s="97">
        <v>-0.24554401488216959</v>
      </c>
      <c r="X5" s="97">
        <f>X4/W4-1</f>
        <v>-0.51252901584328869</v>
      </c>
    </row>
    <row r="6" spans="1:24">
      <c r="A6" s="99"/>
      <c r="B6" s="100"/>
      <c r="C6" s="100"/>
      <c r="D6" s="100"/>
      <c r="E6" s="100"/>
      <c r="F6" s="100"/>
      <c r="G6" s="100"/>
      <c r="H6" s="100"/>
      <c r="I6" s="100"/>
      <c r="J6" s="101"/>
      <c r="K6" s="100"/>
      <c r="L6" s="100"/>
      <c r="M6" s="100"/>
      <c r="N6" s="101"/>
      <c r="O6" s="101"/>
      <c r="P6" s="101"/>
      <c r="Q6" s="101"/>
      <c r="R6" s="101"/>
      <c r="S6" s="102"/>
      <c r="T6" s="100"/>
      <c r="U6" s="100"/>
      <c r="V6" s="100"/>
      <c r="W6" s="100"/>
      <c r="X6" s="100"/>
    </row>
    <row r="7" spans="1:24">
      <c r="A7" s="103"/>
      <c r="B7" s="104"/>
      <c r="C7" s="104"/>
      <c r="D7" s="104"/>
      <c r="E7" s="104"/>
      <c r="F7" s="104"/>
      <c r="G7" s="104"/>
      <c r="H7" s="104"/>
      <c r="I7" s="104"/>
      <c r="J7" s="102"/>
      <c r="K7" s="104"/>
      <c r="L7" s="104"/>
      <c r="M7" s="104"/>
      <c r="N7" s="102"/>
      <c r="O7" s="102"/>
      <c r="P7" s="102"/>
      <c r="Q7" s="102"/>
      <c r="R7" s="102"/>
      <c r="S7" s="102"/>
      <c r="T7" s="104"/>
      <c r="U7" s="104"/>
      <c r="V7" s="104"/>
      <c r="W7" s="104"/>
      <c r="X7" s="104"/>
    </row>
    <row r="8" spans="1:24">
      <c r="A8" s="105" t="s">
        <v>228</v>
      </c>
      <c r="B8" s="85" t="s">
        <v>7</v>
      </c>
      <c r="C8" s="86" t="s">
        <v>26</v>
      </c>
      <c r="D8" s="86" t="s">
        <v>27</v>
      </c>
      <c r="E8" s="86" t="s">
        <v>28</v>
      </c>
      <c r="F8" s="85" t="s">
        <v>0</v>
      </c>
      <c r="G8" s="85" t="s">
        <v>25</v>
      </c>
      <c r="H8" s="86" t="s">
        <v>24</v>
      </c>
      <c r="I8" s="86" t="s">
        <v>153</v>
      </c>
      <c r="J8" s="87" t="s">
        <v>191</v>
      </c>
      <c r="K8" s="85" t="s">
        <v>194</v>
      </c>
      <c r="L8" s="85" t="s">
        <v>196</v>
      </c>
      <c r="M8" s="85" t="s">
        <v>199</v>
      </c>
      <c r="N8" s="86" t="s">
        <v>204</v>
      </c>
      <c r="O8" s="86" t="s">
        <v>214</v>
      </c>
      <c r="P8" s="86" t="s">
        <v>218</v>
      </c>
      <c r="Q8" s="86" t="s">
        <v>220</v>
      </c>
      <c r="R8" s="86" t="s">
        <v>222</v>
      </c>
      <c r="S8" s="88"/>
      <c r="T8" s="86">
        <v>2005</v>
      </c>
      <c r="U8" s="86">
        <v>2006</v>
      </c>
      <c r="V8" s="86">
        <v>2007</v>
      </c>
      <c r="W8" s="86">
        <v>2008</v>
      </c>
      <c r="X8" s="86">
        <v>2009</v>
      </c>
    </row>
    <row r="9" spans="1:24">
      <c r="A9" s="103" t="s">
        <v>158</v>
      </c>
      <c r="B9" s="90" t="s">
        <v>161</v>
      </c>
      <c r="C9" s="106">
        <v>115.30495743860492</v>
      </c>
      <c r="D9" s="106">
        <v>125.60775663834856</v>
      </c>
      <c r="E9" s="106">
        <v>133.64232735674105</v>
      </c>
      <c r="F9" s="106">
        <v>142.35949962868668</v>
      </c>
      <c r="G9" s="106">
        <v>133.52067381761816</v>
      </c>
      <c r="H9" s="107">
        <v>150.2227042424276</v>
      </c>
      <c r="I9" s="107">
        <v>171.62941805259453</v>
      </c>
      <c r="J9" s="108">
        <v>265.95090483743974</v>
      </c>
      <c r="K9" s="106">
        <v>281.02859144025325</v>
      </c>
      <c r="L9" s="106">
        <v>336.7335135158109</v>
      </c>
      <c r="M9" s="108">
        <v>301.14711569806718</v>
      </c>
      <c r="N9" s="108">
        <v>140.33587817608671</v>
      </c>
      <c r="O9" s="108">
        <v>148.85902894934412</v>
      </c>
      <c r="P9" s="108">
        <v>161.43385932890754</v>
      </c>
      <c r="Q9" s="108">
        <v>173.77129691767237</v>
      </c>
      <c r="R9" s="108">
        <v>231.13440085417793</v>
      </c>
      <c r="S9" s="108"/>
      <c r="T9" s="90" t="s">
        <v>161</v>
      </c>
      <c r="U9" s="106">
        <v>133.64232735674105</v>
      </c>
      <c r="V9" s="107">
        <v>171.62941805259453</v>
      </c>
      <c r="W9" s="107">
        <v>301.14711569806718</v>
      </c>
      <c r="X9" s="107">
        <f>Q9</f>
        <v>173.77129691767237</v>
      </c>
    </row>
    <row r="10" spans="1:24" s="98" customFormat="1">
      <c r="A10" s="92" t="s">
        <v>154</v>
      </c>
      <c r="B10" s="93"/>
      <c r="C10" s="93"/>
      <c r="D10" s="93"/>
      <c r="E10" s="93"/>
      <c r="F10" s="93"/>
      <c r="G10" s="93"/>
      <c r="H10" s="95"/>
      <c r="I10" s="95"/>
      <c r="J10" s="109"/>
      <c r="K10" s="93"/>
      <c r="L10" s="97"/>
      <c r="M10" s="97"/>
      <c r="N10" s="109"/>
      <c r="O10" s="109"/>
      <c r="P10" s="109"/>
      <c r="Q10" s="109"/>
      <c r="R10" s="109"/>
      <c r="S10" s="109"/>
      <c r="T10" s="97"/>
      <c r="U10" s="97"/>
      <c r="V10" s="97">
        <v>0.28424445643221863</v>
      </c>
      <c r="W10" s="97">
        <v>0.75463576766182894</v>
      </c>
      <c r="X10" s="97">
        <f>X9/W9-1</f>
        <v>-0.42296874896222802</v>
      </c>
    </row>
    <row r="11" spans="1:24">
      <c r="A11" s="99"/>
      <c r="B11" s="110"/>
      <c r="C11" s="110"/>
      <c r="D11" s="110"/>
      <c r="E11" s="110"/>
      <c r="F11" s="110"/>
      <c r="G11" s="110"/>
      <c r="H11" s="111"/>
      <c r="I11" s="112"/>
      <c r="J11" s="113"/>
      <c r="K11" s="110"/>
      <c r="L11" s="100"/>
      <c r="M11" s="100"/>
      <c r="N11" s="113"/>
      <c r="O11" s="113"/>
      <c r="P11" s="113"/>
      <c r="Q11" s="113"/>
      <c r="R11" s="113"/>
      <c r="S11" s="114"/>
      <c r="T11" s="100"/>
      <c r="U11" s="100"/>
      <c r="V11" s="100"/>
      <c r="W11" s="100"/>
      <c r="X11" s="100"/>
    </row>
    <row r="12" spans="1:24">
      <c r="A12" s="103"/>
      <c r="B12" s="115"/>
      <c r="C12" s="115"/>
      <c r="D12" s="115"/>
      <c r="E12" s="115"/>
      <c r="F12" s="115"/>
      <c r="G12" s="115"/>
      <c r="H12" s="116"/>
      <c r="I12" s="116"/>
      <c r="J12" s="114"/>
      <c r="K12" s="115"/>
      <c r="L12" s="104"/>
      <c r="M12" s="104"/>
      <c r="N12" s="114"/>
      <c r="O12" s="114"/>
      <c r="P12" s="114"/>
      <c r="Q12" s="114"/>
      <c r="R12" s="114"/>
      <c r="S12" s="114"/>
      <c r="T12" s="104"/>
      <c r="U12" s="104"/>
      <c r="V12" s="104"/>
      <c r="W12" s="104"/>
      <c r="X12" s="104"/>
    </row>
    <row r="13" spans="1:24">
      <c r="A13" s="84" t="s">
        <v>1</v>
      </c>
      <c r="B13" s="85" t="s">
        <v>7</v>
      </c>
      <c r="C13" s="86" t="s">
        <v>26</v>
      </c>
      <c r="D13" s="86" t="s">
        <v>27</v>
      </c>
      <c r="E13" s="86" t="s">
        <v>28</v>
      </c>
      <c r="F13" s="85" t="s">
        <v>0</v>
      </c>
      <c r="G13" s="85" t="s">
        <v>25</v>
      </c>
      <c r="H13" s="86" t="s">
        <v>24</v>
      </c>
      <c r="I13" s="86" t="s">
        <v>153</v>
      </c>
      <c r="J13" s="87" t="s">
        <v>191</v>
      </c>
      <c r="K13" s="85" t="s">
        <v>194</v>
      </c>
      <c r="L13" s="85" t="s">
        <v>196</v>
      </c>
      <c r="M13" s="85" t="s">
        <v>199</v>
      </c>
      <c r="N13" s="86" t="s">
        <v>204</v>
      </c>
      <c r="O13" s="86" t="s">
        <v>214</v>
      </c>
      <c r="P13" s="86" t="s">
        <v>218</v>
      </c>
      <c r="Q13" s="86" t="s">
        <v>220</v>
      </c>
      <c r="R13" s="86" t="s">
        <v>222</v>
      </c>
      <c r="S13" s="88"/>
      <c r="T13" s="86">
        <v>2005</v>
      </c>
      <c r="U13" s="86">
        <v>2006</v>
      </c>
      <c r="V13" s="86">
        <v>2007</v>
      </c>
      <c r="W13" s="86">
        <v>2008</v>
      </c>
      <c r="X13" s="86">
        <v>2009</v>
      </c>
    </row>
    <row r="14" spans="1:24">
      <c r="A14" s="89" t="s">
        <v>38</v>
      </c>
      <c r="B14" s="90" t="s">
        <v>161</v>
      </c>
      <c r="C14" s="106">
        <v>51.597999999999999</v>
      </c>
      <c r="D14" s="106">
        <v>130.18</v>
      </c>
      <c r="E14" s="106">
        <v>252.69900000000001</v>
      </c>
      <c r="F14" s="106">
        <v>105.43899999999999</v>
      </c>
      <c r="G14" s="106">
        <v>243.15199999999999</v>
      </c>
      <c r="H14" s="107">
        <v>358.49299999999999</v>
      </c>
      <c r="I14" s="107">
        <v>517.30799999999999</v>
      </c>
      <c r="J14" s="108">
        <v>184.28</v>
      </c>
      <c r="K14" s="106">
        <v>346.089</v>
      </c>
      <c r="L14" s="106">
        <v>599.46699999999998</v>
      </c>
      <c r="M14" s="106">
        <v>731.81600000000003</v>
      </c>
      <c r="N14" s="108">
        <v>37.957000000000001</v>
      </c>
      <c r="O14" s="108">
        <v>73.260999999999996</v>
      </c>
      <c r="P14" s="108">
        <v>125.87</v>
      </c>
      <c r="Q14" s="108">
        <v>171.96299999999999</v>
      </c>
      <c r="R14" s="108">
        <v>50.304000000000002</v>
      </c>
      <c r="S14" s="108"/>
      <c r="T14" s="90" t="s">
        <v>161</v>
      </c>
      <c r="U14" s="106">
        <v>252.69900000000001</v>
      </c>
      <c r="V14" s="107">
        <v>517.30799999999999</v>
      </c>
      <c r="W14" s="106">
        <v>731.81600000000003</v>
      </c>
      <c r="X14" s="106">
        <f>Q14</f>
        <v>171.96299999999999</v>
      </c>
    </row>
    <row r="15" spans="1:24" s="98" customFormat="1">
      <c r="A15" s="92" t="s">
        <v>154</v>
      </c>
      <c r="B15" s="93"/>
      <c r="C15" s="94"/>
      <c r="D15" s="94"/>
      <c r="E15" s="94"/>
      <c r="F15" s="94"/>
      <c r="G15" s="94"/>
      <c r="H15" s="94"/>
      <c r="I15" s="94"/>
      <c r="J15" s="96"/>
      <c r="K15" s="94"/>
      <c r="L15" s="95"/>
      <c r="M15" s="95"/>
      <c r="N15" s="96"/>
      <c r="O15" s="96"/>
      <c r="P15" s="96"/>
      <c r="Q15" s="96"/>
      <c r="R15" s="96"/>
      <c r="S15" s="96"/>
      <c r="T15" s="93"/>
      <c r="U15" s="97"/>
      <c r="V15" s="97">
        <v>1.0471311718685077</v>
      </c>
      <c r="W15" s="97">
        <v>0.41466205819357138</v>
      </c>
      <c r="X15" s="97">
        <f>X14/W14-1</f>
        <v>-0.76501880254052934</v>
      </c>
    </row>
    <row r="16" spans="1:24">
      <c r="A16" s="103" t="s">
        <v>155</v>
      </c>
      <c r="B16" s="90" t="s">
        <v>161</v>
      </c>
      <c r="C16" s="106" t="s">
        <v>156</v>
      </c>
      <c r="D16" s="106" t="s">
        <v>156</v>
      </c>
      <c r="E16" s="106">
        <v>19.603000000000002</v>
      </c>
      <c r="F16" s="106" t="s">
        <v>156</v>
      </c>
      <c r="G16" s="106" t="s">
        <v>156</v>
      </c>
      <c r="H16" s="107" t="s">
        <v>156</v>
      </c>
      <c r="I16" s="107">
        <v>40.46</v>
      </c>
      <c r="J16" s="108" t="s">
        <v>156</v>
      </c>
      <c r="K16" s="106" t="s">
        <v>156</v>
      </c>
      <c r="L16" s="106" t="s">
        <v>156</v>
      </c>
      <c r="M16" s="106">
        <v>40.353000000000002</v>
      </c>
      <c r="N16" s="108" t="s">
        <v>156</v>
      </c>
      <c r="O16" s="108" t="s">
        <v>156</v>
      </c>
      <c r="P16" s="108"/>
      <c r="Q16" s="108">
        <v>30.475000000000001</v>
      </c>
      <c r="R16" s="108" t="s">
        <v>156</v>
      </c>
      <c r="S16" s="108"/>
      <c r="T16" s="90" t="s">
        <v>161</v>
      </c>
      <c r="U16" s="106">
        <v>19.603000000000002</v>
      </c>
      <c r="V16" s="106">
        <v>40.46</v>
      </c>
      <c r="W16" s="106">
        <v>40.353000000000002</v>
      </c>
      <c r="X16" s="106">
        <f>Q16</f>
        <v>30.475000000000001</v>
      </c>
    </row>
    <row r="17" spans="1:24" s="98" customFormat="1">
      <c r="A17" s="92" t="s">
        <v>154</v>
      </c>
      <c r="B17" s="93"/>
      <c r="C17" s="94"/>
      <c r="D17" s="94"/>
      <c r="E17" s="94"/>
      <c r="F17" s="94"/>
      <c r="G17" s="94"/>
      <c r="H17" s="94"/>
      <c r="I17" s="94"/>
      <c r="J17" s="96"/>
      <c r="K17" s="94"/>
      <c r="L17" s="95"/>
      <c r="M17" s="95"/>
      <c r="N17" s="96"/>
      <c r="O17" s="96"/>
      <c r="P17" s="96"/>
      <c r="Q17" s="96"/>
      <c r="R17" s="96"/>
      <c r="S17" s="96"/>
      <c r="T17" s="93"/>
      <c r="U17" s="97"/>
      <c r="V17" s="97">
        <v>1.0639698005407334</v>
      </c>
      <c r="W17" s="97">
        <v>-2.644587246663388E-3</v>
      </c>
      <c r="X17" s="97">
        <f>X16/W16-1</f>
        <v>-0.24478973062721487</v>
      </c>
    </row>
    <row r="18" spans="1:24">
      <c r="A18" s="103" t="s">
        <v>3</v>
      </c>
      <c r="B18" s="90" t="s">
        <v>161</v>
      </c>
      <c r="C18" s="117">
        <v>3.6850000000000001</v>
      </c>
      <c r="D18" s="117">
        <v>15.92</v>
      </c>
      <c r="E18" s="117">
        <v>23.882999999999999</v>
      </c>
      <c r="F18" s="117">
        <v>3.169</v>
      </c>
      <c r="G18" s="117">
        <v>8.5020000000000007</v>
      </c>
      <c r="H18" s="117">
        <v>32.067</v>
      </c>
      <c r="I18" s="117">
        <v>113.563</v>
      </c>
      <c r="J18" s="118">
        <v>39.130000000000003</v>
      </c>
      <c r="K18" s="117">
        <v>74.263000000000005</v>
      </c>
      <c r="L18" s="106">
        <v>162.16200000000001</v>
      </c>
      <c r="M18" s="106">
        <v>88.364000000000004</v>
      </c>
      <c r="N18" s="118">
        <v>-3.415</v>
      </c>
      <c r="O18" s="118">
        <v>5.8310000000000004</v>
      </c>
      <c r="P18" s="118">
        <v>31.123999999999999</v>
      </c>
      <c r="Q18" s="118">
        <v>60.393999999999998</v>
      </c>
      <c r="R18" s="118">
        <v>26.398</v>
      </c>
      <c r="S18" s="118"/>
      <c r="T18" s="90" t="s">
        <v>161</v>
      </c>
      <c r="U18" s="117">
        <v>23.882999999999999</v>
      </c>
      <c r="V18" s="117">
        <v>113.563</v>
      </c>
      <c r="W18" s="106">
        <v>88.364000000000004</v>
      </c>
      <c r="X18" s="106">
        <f>Q18</f>
        <v>60.393999999999998</v>
      </c>
    </row>
    <row r="19" spans="1:24" s="98" customFormat="1">
      <c r="A19" s="92" t="s">
        <v>154</v>
      </c>
      <c r="B19" s="93"/>
      <c r="C19" s="94"/>
      <c r="D19" s="94"/>
      <c r="E19" s="94"/>
      <c r="F19" s="94"/>
      <c r="G19" s="94"/>
      <c r="H19" s="94"/>
      <c r="I19" s="94"/>
      <c r="J19" s="119"/>
      <c r="K19" s="94"/>
      <c r="L19" s="95"/>
      <c r="M19" s="95"/>
      <c r="N19" s="119"/>
      <c r="O19" s="119"/>
      <c r="P19" s="119"/>
      <c r="Q19" s="119"/>
      <c r="R19" s="119"/>
      <c r="S19" s="119"/>
      <c r="T19" s="93"/>
      <c r="U19" s="94"/>
      <c r="V19" s="97">
        <v>3.7549721559268106</v>
      </c>
      <c r="W19" s="97">
        <v>-0.22189445506018679</v>
      </c>
      <c r="X19" s="97">
        <f>X18/W18-1</f>
        <v>-0.31653161921144357</v>
      </c>
    </row>
    <row r="20" spans="1:24">
      <c r="A20" s="120"/>
      <c r="B20" s="112"/>
      <c r="C20" s="112"/>
      <c r="D20" s="112"/>
      <c r="E20" s="112"/>
      <c r="F20" s="112"/>
      <c r="G20" s="112"/>
      <c r="H20" s="121"/>
      <c r="I20" s="121"/>
      <c r="J20" s="122"/>
      <c r="K20" s="112"/>
      <c r="L20" s="112"/>
      <c r="M20" s="112"/>
      <c r="N20" s="122"/>
      <c r="O20" s="122"/>
      <c r="P20" s="122"/>
      <c r="Q20" s="122"/>
      <c r="R20" s="122"/>
      <c r="S20" s="123"/>
      <c r="T20" s="121"/>
      <c r="U20" s="121"/>
      <c r="V20" s="121"/>
      <c r="W20" s="121"/>
      <c r="X20" s="121"/>
    </row>
    <row r="21" spans="1:24" s="124" customFormat="1">
      <c r="A21" s="103"/>
      <c r="B21" s="115"/>
      <c r="C21" s="115"/>
      <c r="D21" s="115"/>
      <c r="E21" s="115"/>
      <c r="F21" s="115"/>
      <c r="G21" s="115"/>
      <c r="H21" s="116"/>
      <c r="I21" s="116"/>
      <c r="J21" s="114"/>
      <c r="K21" s="115"/>
      <c r="L21" s="104"/>
      <c r="M21" s="104"/>
      <c r="N21" s="114"/>
      <c r="O21" s="114"/>
      <c r="P21" s="114"/>
      <c r="Q21" s="114"/>
      <c r="R21" s="114"/>
      <c r="S21" s="114"/>
      <c r="T21" s="104"/>
      <c r="U21" s="104"/>
      <c r="V21" s="104"/>
      <c r="W21" s="104"/>
      <c r="X21" s="104"/>
    </row>
    <row r="22" spans="1:24" s="124" customFormat="1">
      <c r="A22" s="84" t="s">
        <v>149</v>
      </c>
      <c r="B22" s="85" t="s">
        <v>7</v>
      </c>
      <c r="C22" s="86" t="s">
        <v>26</v>
      </c>
      <c r="D22" s="86" t="s">
        <v>27</v>
      </c>
      <c r="E22" s="86" t="s">
        <v>28</v>
      </c>
      <c r="F22" s="85" t="s">
        <v>0</v>
      </c>
      <c r="G22" s="85" t="s">
        <v>25</v>
      </c>
      <c r="H22" s="86" t="s">
        <v>24</v>
      </c>
      <c r="I22" s="86" t="s">
        <v>153</v>
      </c>
      <c r="J22" s="87" t="s">
        <v>191</v>
      </c>
      <c r="K22" s="85" t="s">
        <v>194</v>
      </c>
      <c r="L22" s="85" t="s">
        <v>196</v>
      </c>
      <c r="M22" s="85" t="s">
        <v>199</v>
      </c>
      <c r="N22" s="86" t="s">
        <v>204</v>
      </c>
      <c r="O22" s="86" t="s">
        <v>214</v>
      </c>
      <c r="P22" s="86" t="s">
        <v>218</v>
      </c>
      <c r="Q22" s="86" t="s">
        <v>220</v>
      </c>
      <c r="R22" s="86" t="s">
        <v>222</v>
      </c>
      <c r="S22" s="88"/>
      <c r="T22" s="86">
        <v>2005</v>
      </c>
      <c r="U22" s="86">
        <v>2006</v>
      </c>
      <c r="V22" s="86">
        <v>2007</v>
      </c>
      <c r="W22" s="86">
        <v>2008</v>
      </c>
      <c r="X22" s="86">
        <v>2009</v>
      </c>
    </row>
    <row r="23" spans="1:24" ht="22.5">
      <c r="A23" s="125" t="s">
        <v>67</v>
      </c>
      <c r="B23" s="90" t="s">
        <v>161</v>
      </c>
      <c r="C23" s="106" t="s">
        <v>156</v>
      </c>
      <c r="D23" s="106" t="s">
        <v>156</v>
      </c>
      <c r="E23" s="108">
        <v>25.936</v>
      </c>
      <c r="F23" s="106" t="s">
        <v>156</v>
      </c>
      <c r="G23" s="106" t="s">
        <v>156</v>
      </c>
      <c r="H23" s="107" t="s">
        <v>156</v>
      </c>
      <c r="I23" s="126">
        <v>8.86</v>
      </c>
      <c r="J23" s="108" t="s">
        <v>156</v>
      </c>
      <c r="K23" s="106" t="s">
        <v>156</v>
      </c>
      <c r="L23" s="106" t="s">
        <v>156</v>
      </c>
      <c r="M23" s="106">
        <v>8.5950000000000006</v>
      </c>
      <c r="N23" s="108" t="s">
        <v>156</v>
      </c>
      <c r="O23" s="108" t="s">
        <v>156</v>
      </c>
      <c r="P23" s="108"/>
      <c r="Q23" s="108">
        <v>2.3220000000000001</v>
      </c>
      <c r="R23" s="108" t="s">
        <v>156</v>
      </c>
      <c r="S23" s="108"/>
      <c r="T23" s="90" t="s">
        <v>161</v>
      </c>
      <c r="U23" s="108">
        <v>25.936</v>
      </c>
      <c r="V23" s="108">
        <v>8.86</v>
      </c>
      <c r="W23" s="108">
        <v>8.5950000000000006</v>
      </c>
      <c r="X23" s="108">
        <f>Q23</f>
        <v>2.3220000000000001</v>
      </c>
    </row>
    <row r="24" spans="1:24" s="131" customFormat="1">
      <c r="A24" s="92" t="s">
        <v>154</v>
      </c>
      <c r="B24" s="127"/>
      <c r="C24" s="128"/>
      <c r="D24" s="128"/>
      <c r="E24" s="128"/>
      <c r="F24" s="128"/>
      <c r="G24" s="128"/>
      <c r="H24" s="129"/>
      <c r="I24" s="129"/>
      <c r="J24" s="119"/>
      <c r="K24" s="128"/>
      <c r="L24" s="129"/>
      <c r="M24" s="129"/>
      <c r="N24" s="119"/>
      <c r="O24" s="119"/>
      <c r="P24" s="119"/>
      <c r="Q24" s="119"/>
      <c r="R24" s="119"/>
      <c r="S24" s="119"/>
      <c r="T24" s="130"/>
      <c r="U24" s="97"/>
      <c r="V24" s="97">
        <v>-0.65838988278840227</v>
      </c>
      <c r="W24" s="97">
        <v>-2.9909706546275228E-2</v>
      </c>
      <c r="X24" s="97">
        <f>X23/W23-1</f>
        <v>-0.72984293193717287</v>
      </c>
    </row>
    <row r="25" spans="1:24" s="124" customFormat="1">
      <c r="A25" s="120"/>
      <c r="B25" s="112"/>
      <c r="C25" s="112"/>
      <c r="D25" s="112"/>
      <c r="E25" s="112"/>
      <c r="F25" s="112"/>
      <c r="G25" s="112"/>
      <c r="H25" s="121"/>
      <c r="I25" s="121"/>
      <c r="J25" s="122"/>
      <c r="K25" s="112"/>
      <c r="L25" s="112"/>
      <c r="M25" s="112"/>
      <c r="N25" s="122"/>
      <c r="O25" s="122"/>
      <c r="P25" s="122"/>
      <c r="Q25" s="122"/>
      <c r="R25" s="122"/>
      <c r="S25" s="123"/>
      <c r="T25" s="121"/>
      <c r="U25" s="121"/>
      <c r="V25" s="121"/>
      <c r="W25" s="121"/>
      <c r="X25" s="121"/>
    </row>
    <row r="26" spans="1:24">
      <c r="A26" s="103"/>
      <c r="B26" s="104"/>
      <c r="C26" s="104"/>
      <c r="D26" s="104"/>
      <c r="E26" s="104"/>
      <c r="F26" s="104"/>
      <c r="G26" s="104"/>
      <c r="H26" s="115"/>
      <c r="I26" s="115"/>
      <c r="J26" s="132"/>
      <c r="K26" s="104"/>
      <c r="L26" s="104"/>
      <c r="M26" s="104"/>
      <c r="N26" s="132"/>
      <c r="O26" s="132"/>
      <c r="P26" s="132"/>
      <c r="Q26" s="132"/>
      <c r="R26" s="132"/>
      <c r="S26" s="132"/>
      <c r="T26" s="115"/>
      <c r="U26" s="115"/>
      <c r="V26" s="115"/>
      <c r="W26" s="115"/>
      <c r="X26" s="115"/>
    </row>
    <row r="27" spans="1:24">
      <c r="A27" s="84" t="s">
        <v>4</v>
      </c>
      <c r="B27" s="85" t="s">
        <v>7</v>
      </c>
      <c r="C27" s="86" t="s">
        <v>26</v>
      </c>
      <c r="D27" s="86" t="s">
        <v>27</v>
      </c>
      <c r="E27" s="86" t="s">
        <v>28</v>
      </c>
      <c r="F27" s="85" t="s">
        <v>0</v>
      </c>
      <c r="G27" s="85" t="s">
        <v>25</v>
      </c>
      <c r="H27" s="86" t="s">
        <v>24</v>
      </c>
      <c r="I27" s="86" t="s">
        <v>153</v>
      </c>
      <c r="J27" s="87" t="s">
        <v>191</v>
      </c>
      <c r="K27" s="85" t="s">
        <v>194</v>
      </c>
      <c r="L27" s="85" t="s">
        <v>196</v>
      </c>
      <c r="M27" s="85" t="s">
        <v>199</v>
      </c>
      <c r="N27" s="86" t="s">
        <v>204</v>
      </c>
      <c r="O27" s="86" t="s">
        <v>214</v>
      </c>
      <c r="P27" s="86" t="s">
        <v>218</v>
      </c>
      <c r="Q27" s="86" t="s">
        <v>220</v>
      </c>
      <c r="R27" s="86" t="s">
        <v>222</v>
      </c>
      <c r="S27" s="88"/>
      <c r="T27" s="86">
        <v>2005</v>
      </c>
      <c r="U27" s="86">
        <v>2006</v>
      </c>
      <c r="V27" s="86">
        <v>2007</v>
      </c>
      <c r="W27" s="86">
        <v>2008</v>
      </c>
      <c r="X27" s="86">
        <v>2009</v>
      </c>
    </row>
    <row r="28" spans="1:24">
      <c r="A28" s="89" t="s">
        <v>19</v>
      </c>
      <c r="B28" s="90" t="s">
        <v>161</v>
      </c>
      <c r="C28" s="102">
        <v>4.4536027652220152E-2</v>
      </c>
      <c r="D28" s="102">
        <v>8.308023087119433E-2</v>
      </c>
      <c r="E28" s="102">
        <v>7.0994572034981537E-2</v>
      </c>
      <c r="F28" s="102">
        <v>2.4005757139610635E-2</v>
      </c>
      <c r="G28" s="102">
        <v>2.9317241379310344E-2</v>
      </c>
      <c r="H28" s="102">
        <v>7.0680420551477885E-2</v>
      </c>
      <c r="I28" s="102">
        <v>0.16585416435427242</v>
      </c>
      <c r="J28" s="102">
        <v>0.15077836004932185</v>
      </c>
      <c r="K28" s="102">
        <v>0.13043378987413806</v>
      </c>
      <c r="L28" s="102">
        <v>0.19710185090649204</v>
      </c>
      <c r="M28" s="102">
        <v>7.7023653454575902E-2</v>
      </c>
      <c r="N28" s="133">
        <f>N18/(N14+43.073)</f>
        <v>-4.2144884610638034E-2</v>
      </c>
      <c r="O28" s="133">
        <f>O18/(O14+121.77)</f>
        <v>2.9897811117207008E-2</v>
      </c>
      <c r="P28" s="133">
        <f>P18/(P14+205.503)</f>
        <v>9.3924369215355505E-2</v>
      </c>
      <c r="Q28" s="133">
        <f>Q18/(Q14+330.286)</f>
        <v>0.1202471284163831</v>
      </c>
      <c r="R28" s="133">
        <f>R18/(R14+143.606)</f>
        <v>0.13613532050951471</v>
      </c>
      <c r="S28" s="133"/>
      <c r="T28" s="134" t="s">
        <v>161</v>
      </c>
      <c r="U28" s="102">
        <v>7.0994572034981537E-2</v>
      </c>
      <c r="V28" s="102">
        <v>0.16585416435427242</v>
      </c>
      <c r="W28" s="102">
        <v>7.7023653454575888E-2</v>
      </c>
      <c r="X28" s="102">
        <f>Q28</f>
        <v>0.1202471284163831</v>
      </c>
    </row>
    <row r="29" spans="1:24">
      <c r="A29" s="89" t="s">
        <v>150</v>
      </c>
      <c r="B29" s="90" t="s">
        <v>161</v>
      </c>
      <c r="C29" s="108" t="s">
        <v>156</v>
      </c>
      <c r="D29" s="108" t="s">
        <v>156</v>
      </c>
      <c r="E29" s="135">
        <v>0.92084361505243673</v>
      </c>
      <c r="F29" s="108" t="s">
        <v>156</v>
      </c>
      <c r="G29" s="108" t="s">
        <v>156</v>
      </c>
      <c r="H29" s="108" t="s">
        <v>156</v>
      </c>
      <c r="I29" s="135">
        <v>12.817494356659143</v>
      </c>
      <c r="J29" s="108" t="s">
        <v>156</v>
      </c>
      <c r="K29" s="108" t="s">
        <v>156</v>
      </c>
      <c r="L29" s="108" t="s">
        <v>156</v>
      </c>
      <c r="M29" s="135">
        <v>10.28086096567772</v>
      </c>
      <c r="N29" s="108" t="s">
        <v>156</v>
      </c>
      <c r="O29" s="108" t="s">
        <v>156</v>
      </c>
      <c r="P29" s="108"/>
      <c r="Q29" s="108">
        <f>Q18/Q23</f>
        <v>26.009474590869939</v>
      </c>
      <c r="R29" s="108" t="s">
        <v>156</v>
      </c>
      <c r="S29" s="108"/>
      <c r="T29" s="90" t="s">
        <v>161</v>
      </c>
      <c r="U29" s="135">
        <v>0.92084361505243673</v>
      </c>
      <c r="V29" s="135">
        <v>12.817494356659143</v>
      </c>
      <c r="W29" s="135">
        <v>10.28086096567772</v>
      </c>
      <c r="X29" s="135">
        <f>Q29</f>
        <v>26.009474590869939</v>
      </c>
    </row>
    <row r="30" spans="1:24">
      <c r="A30" s="89" t="s">
        <v>151</v>
      </c>
      <c r="B30" s="90" t="s">
        <v>161</v>
      </c>
      <c r="C30" s="108" t="s">
        <v>156</v>
      </c>
      <c r="D30" s="108" t="s">
        <v>156</v>
      </c>
      <c r="E30" s="135">
        <v>1.323062796510738</v>
      </c>
      <c r="F30" s="108" t="s">
        <v>156</v>
      </c>
      <c r="G30" s="108" t="s">
        <v>156</v>
      </c>
      <c r="H30" s="108" t="s">
        <v>156</v>
      </c>
      <c r="I30" s="135">
        <v>0.21898171033119129</v>
      </c>
      <c r="J30" s="108" t="s">
        <v>156</v>
      </c>
      <c r="K30" s="108" t="s">
        <v>156</v>
      </c>
      <c r="L30" s="108" t="s">
        <v>156</v>
      </c>
      <c r="M30" s="135">
        <v>0.21299531633335811</v>
      </c>
      <c r="N30" s="108" t="s">
        <v>156</v>
      </c>
      <c r="O30" s="108" t="s">
        <v>156</v>
      </c>
      <c r="P30" s="108"/>
      <c r="Q30" s="135">
        <f>Q23/Q16</f>
        <v>7.6193601312551276E-2</v>
      </c>
      <c r="R30" s="108" t="s">
        <v>156</v>
      </c>
      <c r="S30" s="108"/>
      <c r="T30" s="90" t="s">
        <v>161</v>
      </c>
      <c r="U30" s="135">
        <v>1.323062796510738</v>
      </c>
      <c r="V30" s="135">
        <v>0.21898171033119129</v>
      </c>
      <c r="W30" s="135">
        <v>0.21299531633335811</v>
      </c>
      <c r="X30" s="135">
        <f>Q30</f>
        <v>7.6193601312551276E-2</v>
      </c>
    </row>
    <row r="31" spans="1:24">
      <c r="A31" s="103"/>
      <c r="B31" s="106"/>
      <c r="C31" s="106"/>
      <c r="D31" s="106"/>
      <c r="E31" s="106"/>
      <c r="F31" s="106"/>
      <c r="G31" s="106"/>
      <c r="H31" s="106"/>
      <c r="I31" s="106"/>
      <c r="J31" s="108"/>
      <c r="K31" s="106"/>
      <c r="L31" s="106"/>
      <c r="M31" s="106"/>
      <c r="N31" s="108"/>
      <c r="O31" s="108"/>
      <c r="P31" s="108"/>
      <c r="Q31" s="108"/>
      <c r="R31" s="108"/>
      <c r="S31" s="108"/>
      <c r="T31" s="106"/>
      <c r="U31" s="106"/>
      <c r="V31" s="106"/>
      <c r="W31" s="106"/>
      <c r="X31" s="106"/>
    </row>
    <row r="32" spans="1:24" s="137" customFormat="1">
      <c r="A32" s="136" t="s">
        <v>159</v>
      </c>
      <c r="B32" s="106" t="s">
        <v>161</v>
      </c>
      <c r="C32" s="106">
        <v>99.077280781903298</v>
      </c>
      <c r="D32" s="106">
        <v>98.419112332146582</v>
      </c>
      <c r="E32" s="106">
        <v>100.65885160540429</v>
      </c>
      <c r="F32" s="106">
        <v>108.35646316719975</v>
      </c>
      <c r="G32" s="106">
        <v>108.38025161689622</v>
      </c>
      <c r="H32" s="106">
        <v>109.41080209350008</v>
      </c>
      <c r="I32" s="106">
        <v>113.32635726132833</v>
      </c>
      <c r="J32" s="108">
        <v>196.01499999999999</v>
      </c>
      <c r="K32" s="106">
        <v>211.8</v>
      </c>
      <c r="L32" s="106">
        <v>247.66497380590454</v>
      </c>
      <c r="M32" s="106">
        <v>248.89946140354823</v>
      </c>
      <c r="N32" s="108">
        <v>154.95139684908432</v>
      </c>
      <c r="O32" s="108">
        <v>128.94123200388259</v>
      </c>
      <c r="P32" s="108">
        <v>120</v>
      </c>
      <c r="Q32" s="108">
        <v>120.8</v>
      </c>
      <c r="R32" s="108">
        <v>165</v>
      </c>
      <c r="S32" s="108"/>
      <c r="T32" s="106" t="s">
        <v>161</v>
      </c>
      <c r="U32" s="106">
        <v>100.65885160540429</v>
      </c>
      <c r="V32" s="106">
        <v>113.32635726132833</v>
      </c>
      <c r="W32" s="106">
        <v>248.89946140354823</v>
      </c>
      <c r="X32" s="106">
        <f>Q32</f>
        <v>120.8</v>
      </c>
    </row>
    <row r="33" spans="1:24">
      <c r="A33" s="103" t="s">
        <v>160</v>
      </c>
      <c r="B33" s="90" t="s">
        <v>161</v>
      </c>
      <c r="C33" s="106">
        <v>6.1489171623386385</v>
      </c>
      <c r="D33" s="106">
        <v>12.034968568812348</v>
      </c>
      <c r="E33" s="106">
        <v>10.785578441979277</v>
      </c>
      <c r="F33" s="106">
        <v>3.8104376870251255</v>
      </c>
      <c r="G33" s="106">
        <v>4.7039618175070519</v>
      </c>
      <c r="H33" s="106">
        <v>11.952390683698329</v>
      </c>
      <c r="I33" s="106">
        <v>32.388580785141258</v>
      </c>
      <c r="J33" s="108">
        <v>45.261456336227958</v>
      </c>
      <c r="K33" s="106">
        <v>40.673113158572818</v>
      </c>
      <c r="L33" s="106">
        <v>60.104521868050412</v>
      </c>
      <c r="M33" s="108">
        <f t="shared" ref="M33:R33" si="0">M18/M40*1000</f>
        <v>27.193542113415756</v>
      </c>
      <c r="N33" s="108">
        <f t="shared" si="0"/>
        <v>-6.1975514064204136</v>
      </c>
      <c r="O33" s="108">
        <f t="shared" si="0"/>
        <v>4.2224353144416664</v>
      </c>
      <c r="P33" s="108">
        <f t="shared" si="0"/>
        <v>13.785425973604569</v>
      </c>
      <c r="Q33" s="108">
        <f t="shared" si="0"/>
        <v>19.846679357644415</v>
      </c>
      <c r="R33" s="108">
        <f t="shared" si="0"/>
        <v>31.377793964451964</v>
      </c>
      <c r="S33" s="108"/>
      <c r="T33" s="106" t="s">
        <v>161</v>
      </c>
      <c r="U33" s="106">
        <v>10.785578441979277</v>
      </c>
      <c r="V33" s="106">
        <v>32.388580785141258</v>
      </c>
      <c r="W33" s="106">
        <v>27.193542113415756</v>
      </c>
      <c r="X33" s="106">
        <f>Q33</f>
        <v>19.846679357644415</v>
      </c>
    </row>
    <row r="34" spans="1:24">
      <c r="A34" s="120"/>
      <c r="B34" s="112"/>
      <c r="C34" s="112"/>
      <c r="D34" s="112"/>
      <c r="E34" s="112"/>
      <c r="F34" s="112"/>
      <c r="G34" s="112"/>
      <c r="H34" s="121"/>
      <c r="I34" s="121"/>
      <c r="J34" s="122"/>
      <c r="K34" s="112"/>
      <c r="L34" s="112"/>
      <c r="M34" s="112"/>
      <c r="N34" s="122"/>
      <c r="O34" s="122"/>
      <c r="P34" s="122"/>
      <c r="Q34" s="122"/>
      <c r="R34" s="122"/>
      <c r="S34" s="123"/>
      <c r="T34" s="121"/>
      <c r="U34" s="121"/>
      <c r="V34" s="121"/>
      <c r="W34" s="121"/>
      <c r="X34" s="121"/>
    </row>
    <row r="35" spans="1:24">
      <c r="L35" s="137"/>
      <c r="M35" s="137"/>
    </row>
    <row r="36" spans="1:24">
      <c r="A36" s="138" t="s">
        <v>229</v>
      </c>
      <c r="J36" s="81"/>
      <c r="L36" s="137"/>
      <c r="M36" s="137"/>
    </row>
    <row r="37" spans="1:24">
      <c r="A37" s="138" t="s">
        <v>230</v>
      </c>
      <c r="J37" s="81"/>
      <c r="L37" s="137"/>
      <c r="M37" s="137"/>
    </row>
    <row r="38" spans="1:24">
      <c r="A38" s="138" t="s">
        <v>231</v>
      </c>
      <c r="J38" s="81"/>
      <c r="L38" s="137"/>
      <c r="M38" s="137"/>
    </row>
    <row r="39" spans="1:24">
      <c r="L39" s="137"/>
      <c r="M39" s="137"/>
    </row>
    <row r="40" spans="1:24" outlineLevel="1">
      <c r="A40" s="103" t="s">
        <v>189</v>
      </c>
      <c r="B40" s="90"/>
      <c r="C40" s="106">
        <v>599.29250999999999</v>
      </c>
      <c r="D40" s="106">
        <v>1322.8119300000001</v>
      </c>
      <c r="E40" s="106">
        <v>2214.3457699999999</v>
      </c>
      <c r="F40" s="106">
        <v>831.66299000000004</v>
      </c>
      <c r="G40" s="106">
        <v>1807.4126299999998</v>
      </c>
      <c r="H40" s="106">
        <v>2682.8942299999999</v>
      </c>
      <c r="I40" s="106">
        <v>3506.2666300000001</v>
      </c>
      <c r="J40" s="106">
        <v>864.53250000000003</v>
      </c>
      <c r="K40" s="106">
        <v>1825.8499100000004</v>
      </c>
      <c r="L40" s="106">
        <v>2698</v>
      </c>
      <c r="M40" s="106">
        <v>3249.4479620000002</v>
      </c>
      <c r="N40" s="106">
        <v>551.02406999999994</v>
      </c>
      <c r="O40" s="106">
        <v>1380.9566199999999</v>
      </c>
      <c r="P40" s="106">
        <v>2257.7466999999997</v>
      </c>
      <c r="Q40" s="106">
        <v>3043.0279499999997</v>
      </c>
      <c r="R40" s="106">
        <v>841.29560000000015</v>
      </c>
      <c r="S40" s="89"/>
      <c r="T40" s="106"/>
      <c r="U40" s="106">
        <v>2214.3457699999999</v>
      </c>
      <c r="V40" s="106">
        <v>3506.2666300000001</v>
      </c>
      <c r="W40" s="106">
        <v>3249.4479620000002</v>
      </c>
      <c r="X40" s="106">
        <v>3043.0279499999997</v>
      </c>
    </row>
    <row r="42" spans="1:24">
      <c r="A42" s="139"/>
    </row>
    <row r="43" spans="1:24">
      <c r="A43" s="13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ignoredErrors>
    <ignoredError sqref="X15:X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view="pageBreakPreview" zoomScale="85" zoomScaleSheetLayoutView="85" workbookViewId="0">
      <selection activeCell="Y25" sqref="Y25"/>
    </sheetView>
  </sheetViews>
  <sheetFormatPr defaultRowHeight="12.75" outlineLevelCol="1"/>
  <cols>
    <col min="1" max="1" width="27.5703125" style="81" customWidth="1"/>
    <col min="2" max="12" width="9" style="81" hidden="1" customWidth="1" outlineLevel="1"/>
    <col min="13" max="13" width="9" style="81" customWidth="1" collapsed="1"/>
    <col min="14" max="18" width="9" style="81" customWidth="1"/>
    <col min="19" max="19" width="9" style="140" customWidth="1"/>
    <col min="20" max="16384" width="9.140625" style="81"/>
  </cols>
  <sheetData>
    <row r="1" spans="1:24">
      <c r="A1" s="81" t="s">
        <v>35</v>
      </c>
      <c r="L1" s="137"/>
      <c r="M1" s="137"/>
    </row>
    <row r="2" spans="1:24">
      <c r="A2" s="103"/>
      <c r="B2" s="115"/>
      <c r="C2" s="115"/>
      <c r="D2" s="115"/>
      <c r="E2" s="115"/>
      <c r="F2" s="115"/>
      <c r="G2" s="115"/>
      <c r="H2" s="116"/>
      <c r="I2" s="116"/>
      <c r="J2" s="133"/>
      <c r="K2" s="115"/>
      <c r="L2" s="104"/>
      <c r="M2" s="104"/>
      <c r="N2" s="133"/>
      <c r="O2" s="133"/>
      <c r="P2" s="133"/>
      <c r="Q2" s="133"/>
      <c r="R2" s="133"/>
      <c r="S2" s="133"/>
      <c r="T2" s="104"/>
      <c r="U2" s="104"/>
      <c r="V2" s="104"/>
      <c r="W2" s="104"/>
    </row>
    <row r="3" spans="1:24">
      <c r="A3" s="84" t="s">
        <v>1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191</v>
      </c>
      <c r="K3" s="85" t="s">
        <v>194</v>
      </c>
      <c r="L3" s="85" t="s">
        <v>196</v>
      </c>
      <c r="M3" s="85" t="s">
        <v>199</v>
      </c>
      <c r="N3" s="86" t="s">
        <v>204</v>
      </c>
      <c r="O3" s="86" t="s">
        <v>214</v>
      </c>
      <c r="P3" s="86" t="s">
        <v>218</v>
      </c>
      <c r="Q3" s="86" t="s">
        <v>220</v>
      </c>
      <c r="R3" s="86" t="s">
        <v>222</v>
      </c>
      <c r="S3" s="88"/>
      <c r="T3" s="86">
        <v>2005</v>
      </c>
      <c r="U3" s="86">
        <v>2006</v>
      </c>
      <c r="V3" s="86">
        <v>2007</v>
      </c>
      <c r="W3" s="86">
        <v>2008</v>
      </c>
      <c r="X3" s="86">
        <v>2009</v>
      </c>
    </row>
    <row r="4" spans="1:24">
      <c r="A4" s="89" t="s">
        <v>38</v>
      </c>
      <c r="B4" s="90">
        <v>21.777000000000001</v>
      </c>
      <c r="C4" s="106">
        <v>51.497</v>
      </c>
      <c r="D4" s="106">
        <v>92.992999999999995</v>
      </c>
      <c r="E4" s="106">
        <v>115.203</v>
      </c>
      <c r="F4" s="106">
        <v>22.855</v>
      </c>
      <c r="G4" s="106">
        <v>44.457000000000001</v>
      </c>
      <c r="H4" s="107">
        <v>66.298000000000002</v>
      </c>
      <c r="I4" s="107">
        <v>87.998999999999995</v>
      </c>
      <c r="J4" s="108">
        <v>20.14</v>
      </c>
      <c r="K4" s="106">
        <v>41.41</v>
      </c>
      <c r="L4" s="106">
        <v>62.722000000000001</v>
      </c>
      <c r="M4" s="106">
        <v>82.834000000000003</v>
      </c>
      <c r="N4" s="108">
        <v>4.125</v>
      </c>
      <c r="O4" s="108">
        <v>4.4269999999999996</v>
      </c>
      <c r="P4" s="108">
        <v>4.8819999999999997</v>
      </c>
      <c r="Q4" s="108">
        <v>5.2720000000000002</v>
      </c>
      <c r="R4" s="135">
        <v>0.35699999999999998</v>
      </c>
      <c r="S4" s="108"/>
      <c r="T4" s="90">
        <v>85.909000000000006</v>
      </c>
      <c r="U4" s="106">
        <v>115.203</v>
      </c>
      <c r="V4" s="107">
        <v>87.998999999999995</v>
      </c>
      <c r="W4" s="106">
        <v>82.834000000000003</v>
      </c>
      <c r="X4" s="106">
        <f>Q4</f>
        <v>5.2720000000000002</v>
      </c>
    </row>
    <row r="5" spans="1:24" s="98" customFormat="1">
      <c r="A5" s="92" t="s">
        <v>154</v>
      </c>
      <c r="B5" s="93"/>
      <c r="C5" s="94"/>
      <c r="D5" s="94"/>
      <c r="E5" s="97"/>
      <c r="F5" s="94"/>
      <c r="G5" s="94"/>
      <c r="H5" s="94"/>
      <c r="I5" s="97"/>
      <c r="J5" s="96"/>
      <c r="K5" s="94"/>
      <c r="L5" s="95"/>
      <c r="M5" s="95"/>
      <c r="N5" s="96"/>
      <c r="O5" s="96"/>
      <c r="P5" s="96"/>
      <c r="Q5" s="96"/>
      <c r="R5" s="96"/>
      <c r="S5" s="96"/>
      <c r="T5" s="93"/>
      <c r="U5" s="97">
        <v>0.34098872062298469</v>
      </c>
      <c r="V5" s="97">
        <v>-0.23613968386239947</v>
      </c>
      <c r="W5" s="97">
        <v>-5.8693848793736202E-2</v>
      </c>
      <c r="X5" s="97">
        <f>X4/W4-1</f>
        <v>-0.93635463698481303</v>
      </c>
    </row>
    <row r="6" spans="1:24">
      <c r="A6" s="103" t="s">
        <v>155</v>
      </c>
      <c r="B6" s="108" t="s">
        <v>156</v>
      </c>
      <c r="C6" s="108" t="s">
        <v>156</v>
      </c>
      <c r="D6" s="108" t="s">
        <v>156</v>
      </c>
      <c r="E6" s="106">
        <v>42.487000000000002</v>
      </c>
      <c r="F6" s="108" t="s">
        <v>156</v>
      </c>
      <c r="G6" s="108" t="s">
        <v>156</v>
      </c>
      <c r="H6" s="108" t="s">
        <v>156</v>
      </c>
      <c r="I6" s="106">
        <v>17.420999999999999</v>
      </c>
      <c r="J6" s="108" t="s">
        <v>156</v>
      </c>
      <c r="K6" s="108" t="s">
        <v>156</v>
      </c>
      <c r="L6" s="108" t="s">
        <v>156</v>
      </c>
      <c r="M6" s="108">
        <v>14.696999999999999</v>
      </c>
      <c r="N6" s="108" t="s">
        <v>156</v>
      </c>
      <c r="O6" s="108" t="s">
        <v>156</v>
      </c>
      <c r="P6" s="108"/>
      <c r="Q6" s="108">
        <v>0.8</v>
      </c>
      <c r="R6" s="108" t="s">
        <v>156</v>
      </c>
      <c r="S6" s="108"/>
      <c r="T6" s="90">
        <v>17.094000000000001</v>
      </c>
      <c r="U6" s="106">
        <v>42.487000000000002</v>
      </c>
      <c r="V6" s="106">
        <v>17.420999999999999</v>
      </c>
      <c r="W6" s="108">
        <v>14.696999999999999</v>
      </c>
      <c r="X6" s="108">
        <f>Q6</f>
        <v>0.8</v>
      </c>
    </row>
    <row r="7" spans="1:24" s="98" customFormat="1">
      <c r="A7" s="92" t="s">
        <v>154</v>
      </c>
      <c r="B7" s="93"/>
      <c r="C7" s="94"/>
      <c r="D7" s="94"/>
      <c r="E7" s="97"/>
      <c r="F7" s="94"/>
      <c r="G7" s="94"/>
      <c r="H7" s="94"/>
      <c r="I7" s="97"/>
      <c r="J7" s="96"/>
      <c r="K7" s="94"/>
      <c r="L7" s="95"/>
      <c r="M7" s="95"/>
      <c r="N7" s="96"/>
      <c r="O7" s="96"/>
      <c r="P7" s="96"/>
      <c r="Q7" s="96"/>
      <c r="R7" s="96"/>
      <c r="S7" s="96"/>
      <c r="T7" s="93"/>
      <c r="U7" s="97">
        <v>1.4854919854919855</v>
      </c>
      <c r="V7" s="97">
        <v>-0.5899686963071058</v>
      </c>
      <c r="W7" s="97">
        <v>-0.15636301016015153</v>
      </c>
      <c r="X7" s="97">
        <f>X6/W6-1</f>
        <v>-0.94556712254201536</v>
      </c>
    </row>
    <row r="8" spans="1:24">
      <c r="A8" s="103" t="s">
        <v>3</v>
      </c>
      <c r="B8" s="90">
        <v>9.9350000000000005</v>
      </c>
      <c r="C8" s="117">
        <v>-2.766</v>
      </c>
      <c r="D8" s="117">
        <v>-11.349</v>
      </c>
      <c r="E8" s="117">
        <v>-174.71299999999999</v>
      </c>
      <c r="F8" s="117">
        <v>-17.579999999999998</v>
      </c>
      <c r="G8" s="117">
        <v>-11.464</v>
      </c>
      <c r="H8" s="117">
        <v>-5.6219999999999999</v>
      </c>
      <c r="I8" s="117">
        <v>4.7439999999999998</v>
      </c>
      <c r="J8" s="118">
        <v>11.163</v>
      </c>
      <c r="K8" s="117">
        <v>20.696999999999999</v>
      </c>
      <c r="L8" s="106">
        <v>25.827000000000002</v>
      </c>
      <c r="M8" s="106">
        <v>31.277999999999999</v>
      </c>
      <c r="N8" s="118">
        <v>1.7569999999999999</v>
      </c>
      <c r="O8" s="118">
        <v>1.6559999999999999</v>
      </c>
      <c r="P8" s="118">
        <v>1.68</v>
      </c>
      <c r="Q8" s="118">
        <v>1.41</v>
      </c>
      <c r="R8" s="141">
        <v>-0.13900000000000001</v>
      </c>
      <c r="S8" s="118"/>
      <c r="T8" s="90">
        <v>32.44</v>
      </c>
      <c r="U8" s="117">
        <v>-174.71299999999999</v>
      </c>
      <c r="V8" s="117">
        <v>4.7439999999999998</v>
      </c>
      <c r="W8" s="106">
        <v>31.277999999999999</v>
      </c>
      <c r="X8" s="106">
        <f>Q8</f>
        <v>1.41</v>
      </c>
    </row>
    <row r="9" spans="1:24" s="98" customFormat="1">
      <c r="A9" s="92" t="s">
        <v>154</v>
      </c>
      <c r="B9" s="93"/>
      <c r="C9" s="94"/>
      <c r="D9" s="94"/>
      <c r="E9" s="97"/>
      <c r="F9" s="94"/>
      <c r="G9" s="94"/>
      <c r="H9" s="94"/>
      <c r="I9" s="97"/>
      <c r="J9" s="96"/>
      <c r="K9" s="94"/>
      <c r="L9" s="95"/>
      <c r="M9" s="95"/>
      <c r="N9" s="96"/>
      <c r="O9" s="96"/>
      <c r="P9" s="96"/>
      <c r="Q9" s="96"/>
      <c r="R9" s="96"/>
      <c r="S9" s="96"/>
      <c r="T9" s="93"/>
      <c r="U9" s="97">
        <v>-6.3857274969173865</v>
      </c>
      <c r="V9" s="97">
        <v>-1.0271531025166989</v>
      </c>
      <c r="W9" s="97">
        <v>5.5931703204047221</v>
      </c>
      <c r="X9" s="97">
        <f>X8/W8-1</f>
        <v>-0.9549203913293689</v>
      </c>
    </row>
    <row r="10" spans="1:24">
      <c r="A10" s="120"/>
      <c r="B10" s="112"/>
      <c r="C10" s="112"/>
      <c r="D10" s="112"/>
      <c r="E10" s="112"/>
      <c r="F10" s="112"/>
      <c r="G10" s="112"/>
      <c r="H10" s="121"/>
      <c r="I10" s="121"/>
      <c r="J10" s="142"/>
      <c r="K10" s="112"/>
      <c r="L10" s="112"/>
      <c r="M10" s="112"/>
      <c r="N10" s="142"/>
      <c r="O10" s="142"/>
      <c r="P10" s="142"/>
      <c r="Q10" s="142"/>
      <c r="R10" s="142"/>
      <c r="S10" s="126"/>
      <c r="T10" s="121"/>
      <c r="U10" s="121"/>
      <c r="V10" s="121"/>
      <c r="W10" s="121"/>
      <c r="X10" s="121"/>
    </row>
    <row r="11" spans="1:24" s="124" customFormat="1">
      <c r="A11" s="103"/>
      <c r="B11" s="115"/>
      <c r="C11" s="115"/>
      <c r="D11" s="115"/>
      <c r="E11" s="115"/>
      <c r="F11" s="115"/>
      <c r="G11" s="115"/>
      <c r="H11" s="116"/>
      <c r="I11" s="116"/>
      <c r="J11" s="133"/>
      <c r="K11" s="115"/>
      <c r="L11" s="104"/>
      <c r="M11" s="104"/>
      <c r="N11" s="133"/>
      <c r="O11" s="133"/>
      <c r="P11" s="133"/>
      <c r="Q11" s="133"/>
      <c r="R11" s="86"/>
      <c r="S11" s="133"/>
      <c r="T11" s="104"/>
      <c r="U11" s="104"/>
      <c r="V11" s="104"/>
      <c r="W11" s="104"/>
      <c r="X11" s="104"/>
    </row>
    <row r="12" spans="1:24" s="124" customFormat="1">
      <c r="A12" s="84" t="s">
        <v>149</v>
      </c>
      <c r="B12" s="85" t="s">
        <v>7</v>
      </c>
      <c r="C12" s="86" t="s">
        <v>26</v>
      </c>
      <c r="D12" s="86" t="s">
        <v>27</v>
      </c>
      <c r="E12" s="86" t="s">
        <v>28</v>
      </c>
      <c r="F12" s="85" t="s">
        <v>0</v>
      </c>
      <c r="G12" s="85" t="s">
        <v>25</v>
      </c>
      <c r="H12" s="86" t="s">
        <v>24</v>
      </c>
      <c r="I12" s="86" t="s">
        <v>153</v>
      </c>
      <c r="J12" s="87" t="s">
        <v>191</v>
      </c>
      <c r="K12" s="85" t="s">
        <v>194</v>
      </c>
      <c r="L12" s="85" t="s">
        <v>196</v>
      </c>
      <c r="M12" s="85" t="s">
        <v>199</v>
      </c>
      <c r="N12" s="86" t="s">
        <v>204</v>
      </c>
      <c r="O12" s="86" t="s">
        <v>214</v>
      </c>
      <c r="P12" s="86" t="s">
        <v>218</v>
      </c>
      <c r="Q12" s="86" t="s">
        <v>220</v>
      </c>
      <c r="R12" s="86" t="s">
        <v>222</v>
      </c>
      <c r="S12" s="88"/>
      <c r="T12" s="86">
        <v>2005</v>
      </c>
      <c r="U12" s="86">
        <v>2006</v>
      </c>
      <c r="V12" s="86">
        <v>2007</v>
      </c>
      <c r="W12" s="86">
        <v>2008</v>
      </c>
      <c r="X12" s="86">
        <v>2009</v>
      </c>
    </row>
    <row r="13" spans="1:24" ht="22.5">
      <c r="A13" s="125" t="s">
        <v>67</v>
      </c>
      <c r="B13" s="108" t="s">
        <v>156</v>
      </c>
      <c r="C13" s="108" t="s">
        <v>156</v>
      </c>
      <c r="D13" s="108" t="s">
        <v>156</v>
      </c>
      <c r="E13" s="90">
        <v>35.634999999999998</v>
      </c>
      <c r="F13" s="108" t="s">
        <v>156</v>
      </c>
      <c r="G13" s="108" t="s">
        <v>156</v>
      </c>
      <c r="H13" s="108" t="s">
        <v>156</v>
      </c>
      <c r="I13" s="90">
        <v>17.965</v>
      </c>
      <c r="J13" s="108" t="s">
        <v>156</v>
      </c>
      <c r="K13" s="108" t="s">
        <v>156</v>
      </c>
      <c r="L13" s="108" t="s">
        <v>156</v>
      </c>
      <c r="M13" s="108">
        <v>35.119999999999997</v>
      </c>
      <c r="N13" s="108" t="s">
        <v>156</v>
      </c>
      <c r="O13" s="108" t="s">
        <v>156</v>
      </c>
      <c r="P13" s="108"/>
      <c r="Q13" s="108">
        <v>0.05</v>
      </c>
      <c r="R13" s="108" t="s">
        <v>156</v>
      </c>
      <c r="S13" s="108"/>
      <c r="T13" s="90">
        <v>12.769</v>
      </c>
      <c r="U13" s="90">
        <v>35.634999999999998</v>
      </c>
      <c r="V13" s="90">
        <v>17.965</v>
      </c>
      <c r="W13" s="90">
        <v>35.119999999999997</v>
      </c>
      <c r="X13" s="90">
        <f>Q13</f>
        <v>0.05</v>
      </c>
    </row>
    <row r="14" spans="1:24" s="131" customFormat="1">
      <c r="A14" s="92" t="s">
        <v>154</v>
      </c>
      <c r="B14" s="127"/>
      <c r="C14" s="128"/>
      <c r="D14" s="128"/>
      <c r="E14" s="128"/>
      <c r="F14" s="128"/>
      <c r="G14" s="128"/>
      <c r="H14" s="129"/>
      <c r="I14" s="129"/>
      <c r="J14" s="96"/>
      <c r="K14" s="128"/>
      <c r="L14" s="129"/>
      <c r="M14" s="129"/>
      <c r="N14" s="96"/>
      <c r="O14" s="96"/>
      <c r="P14" s="96"/>
      <c r="Q14" s="96"/>
      <c r="R14" s="96"/>
      <c r="S14" s="96"/>
      <c r="T14" s="130"/>
      <c r="U14" s="97">
        <v>1.7907432062025217</v>
      </c>
      <c r="V14" s="97">
        <v>-0.4958608110004209</v>
      </c>
      <c r="W14" s="97">
        <v>0.95491232952964089</v>
      </c>
      <c r="X14" s="97">
        <f>X13/W13-1</f>
        <v>-0.99857630979498857</v>
      </c>
    </row>
    <row r="15" spans="1:24">
      <c r="A15" s="103"/>
      <c r="B15" s="106"/>
      <c r="C15" s="106"/>
      <c r="D15" s="106"/>
      <c r="E15" s="106"/>
      <c r="F15" s="106"/>
      <c r="G15" s="106"/>
      <c r="H15" s="106"/>
      <c r="I15" s="106"/>
      <c r="J15" s="108"/>
      <c r="K15" s="106"/>
      <c r="L15" s="106"/>
      <c r="M15" s="106"/>
      <c r="N15" s="108"/>
      <c r="O15" s="108"/>
      <c r="P15" s="108"/>
      <c r="Q15" s="108"/>
      <c r="R15" s="108"/>
      <c r="S15" s="108"/>
      <c r="T15" s="106"/>
      <c r="U15" s="106"/>
      <c r="V15" s="106"/>
      <c r="W15" s="106"/>
    </row>
    <row r="16" spans="1:24">
      <c r="A16" s="143"/>
    </row>
  </sheetData>
  <phoneticPr fontId="2" type="noConversion"/>
  <pageMargins left="0.7" right="0.7" top="0.75" bottom="0.75" header="0.3" footer="0.3"/>
  <pageSetup paperSize="9" scale="98" orientation="landscape" r:id="rId1"/>
  <ignoredErrors>
    <ignoredError sqref="X7 X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9"/>
  <sheetViews>
    <sheetView showGridLines="0" view="pageBreakPreview" zoomScaleNormal="70" zoomScaleSheetLayoutView="10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W64" sqref="W64"/>
    </sheetView>
  </sheetViews>
  <sheetFormatPr defaultRowHeight="12.75" outlineLevelRow="1" outlineLevelCol="1"/>
  <cols>
    <col min="1" max="1" width="49.42578125" style="178" customWidth="1"/>
    <col min="2" max="12" width="8.85546875" style="156" hidden="1" customWidth="1" outlineLevel="1"/>
    <col min="13" max="13" width="8.85546875" style="156" customWidth="1" collapsed="1"/>
    <col min="14" max="15" width="8.85546875" style="156" customWidth="1"/>
    <col min="16" max="18" width="8.7109375" style="156" customWidth="1"/>
    <col min="19" max="19" width="5.140625" style="156" customWidth="1"/>
    <col min="20" max="23" width="8.85546875" style="156" customWidth="1"/>
    <col min="24" max="16384" width="9.140625" style="81"/>
  </cols>
  <sheetData>
    <row r="1" spans="1:24" ht="13.5" thickBot="1">
      <c r="A1" s="144" t="s">
        <v>172</v>
      </c>
      <c r="B1" s="145" t="s">
        <v>7</v>
      </c>
      <c r="C1" s="145" t="s">
        <v>26</v>
      </c>
      <c r="D1" s="145" t="s">
        <v>27</v>
      </c>
      <c r="E1" s="145" t="s">
        <v>28</v>
      </c>
      <c r="F1" s="145" t="s">
        <v>0</v>
      </c>
      <c r="G1" s="145" t="s">
        <v>25</v>
      </c>
      <c r="H1" s="145" t="s">
        <v>24</v>
      </c>
      <c r="I1" s="145" t="s">
        <v>153</v>
      </c>
      <c r="J1" s="146" t="s">
        <v>191</v>
      </c>
      <c r="K1" s="146" t="s">
        <v>194</v>
      </c>
      <c r="L1" s="146" t="s">
        <v>196</v>
      </c>
      <c r="M1" s="145" t="s">
        <v>197</v>
      </c>
      <c r="N1" s="145" t="s">
        <v>204</v>
      </c>
      <c r="O1" s="146" t="s">
        <v>214</v>
      </c>
      <c r="P1" s="146" t="s">
        <v>218</v>
      </c>
      <c r="Q1" s="146" t="s">
        <v>219</v>
      </c>
      <c r="R1" s="146" t="s">
        <v>223</v>
      </c>
      <c r="S1" s="146"/>
      <c r="T1" s="145">
        <v>2005</v>
      </c>
      <c r="U1" s="145">
        <v>2006</v>
      </c>
      <c r="V1" s="145">
        <v>2007</v>
      </c>
      <c r="W1" s="145">
        <v>2008</v>
      </c>
      <c r="X1" s="145">
        <v>2009</v>
      </c>
    </row>
    <row r="2" spans="1:24" s="137" customForma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ht="12" customHeight="1">
      <c r="A3" s="149" t="s">
        <v>86</v>
      </c>
      <c r="B3" s="150">
        <v>1086809</v>
      </c>
      <c r="C3" s="150">
        <v>2541985</v>
      </c>
      <c r="D3" s="150">
        <v>4284964</v>
      </c>
      <c r="E3" s="150">
        <v>6045625</v>
      </c>
      <c r="F3" s="150">
        <v>1750166</v>
      </c>
      <c r="G3" s="150">
        <v>3609079</v>
      </c>
      <c r="H3" s="150">
        <v>5545557</v>
      </c>
      <c r="I3" s="150">
        <v>7719061</v>
      </c>
      <c r="J3" s="150">
        <v>2353260</v>
      </c>
      <c r="K3" s="150">
        <v>5883616</v>
      </c>
      <c r="L3" s="150">
        <v>9639887</v>
      </c>
      <c r="M3" s="150">
        <v>11698661</v>
      </c>
      <c r="N3" s="150">
        <v>1293326</v>
      </c>
      <c r="O3" s="150">
        <v>2586261</v>
      </c>
      <c r="P3" s="150">
        <v>4325331</v>
      </c>
      <c r="Q3" s="150">
        <v>6139895</v>
      </c>
      <c r="R3" s="150">
        <v>1697442</v>
      </c>
      <c r="S3" s="150"/>
      <c r="T3" s="150">
        <v>4375806</v>
      </c>
      <c r="U3" s="150">
        <v>6045625</v>
      </c>
      <c r="V3" s="150">
        <v>7719061</v>
      </c>
      <c r="W3" s="150">
        <v>11698661</v>
      </c>
      <c r="X3" s="150">
        <f>Q3</f>
        <v>6139895</v>
      </c>
    </row>
    <row r="4" spans="1:24" ht="5.25" customHeigh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</row>
    <row r="5" spans="1:24">
      <c r="A5" s="153" t="s">
        <v>87</v>
      </c>
      <c r="B5" s="154">
        <v>-574969</v>
      </c>
      <c r="C5" s="154">
        <v>-1236662</v>
      </c>
      <c r="D5" s="154">
        <v>-1988160</v>
      </c>
      <c r="E5" s="154">
        <v>-2716434</v>
      </c>
      <c r="F5" s="154">
        <v>-830451</v>
      </c>
      <c r="G5" s="154">
        <v>-1663079</v>
      </c>
      <c r="H5" s="154">
        <v>-2525207</v>
      </c>
      <c r="I5" s="154">
        <v>-3569331</v>
      </c>
      <c r="J5" s="154">
        <v>-1194925</v>
      </c>
      <c r="K5" s="154">
        <v>-2988536</v>
      </c>
      <c r="L5" s="155">
        <v>-4507769</v>
      </c>
      <c r="M5" s="155">
        <v>-5808780</v>
      </c>
      <c r="N5" s="155">
        <v>-874389</v>
      </c>
      <c r="O5" s="154">
        <v>-1669866</v>
      </c>
      <c r="P5" s="154">
        <v>-2672718</v>
      </c>
      <c r="Q5" s="154">
        <v>-3672245</v>
      </c>
      <c r="R5" s="154">
        <v>-1050443</v>
      </c>
      <c r="S5" s="154"/>
      <c r="T5" s="154">
        <v>-2048828</v>
      </c>
      <c r="U5" s="154">
        <v>-2716434</v>
      </c>
      <c r="V5" s="154">
        <v>-3569331</v>
      </c>
      <c r="W5" s="154">
        <v>-5808780</v>
      </c>
      <c r="X5" s="154">
        <f t="shared" ref="X5:X61" si="0">Q5</f>
        <v>-3672245</v>
      </c>
    </row>
    <row r="6" spans="1:24" s="140" customFormat="1">
      <c r="A6" s="153" t="s">
        <v>46</v>
      </c>
      <c r="B6" s="154">
        <v>-73701</v>
      </c>
      <c r="C6" s="154">
        <v>-158305</v>
      </c>
      <c r="D6" s="154">
        <v>-250018</v>
      </c>
      <c r="E6" s="154">
        <v>-357941</v>
      </c>
      <c r="F6" s="154">
        <v>-102342</v>
      </c>
      <c r="G6" s="154">
        <v>-197752</v>
      </c>
      <c r="H6" s="154">
        <v>-297161</v>
      </c>
      <c r="I6" s="154">
        <v>-407699</v>
      </c>
      <c r="J6" s="154">
        <v>-119354</v>
      </c>
      <c r="K6" s="154">
        <v>-245884</v>
      </c>
      <c r="L6" s="155">
        <v>-379690</v>
      </c>
      <c r="M6" s="155">
        <v>-498994</v>
      </c>
      <c r="N6" s="155">
        <v>-96625</v>
      </c>
      <c r="O6" s="154">
        <v>-222745</v>
      </c>
      <c r="P6" s="154">
        <v>-348684</v>
      </c>
      <c r="Q6" s="154">
        <v>-478117</v>
      </c>
      <c r="R6" s="154">
        <v>-122995</v>
      </c>
      <c r="S6" s="154"/>
      <c r="T6" s="154">
        <v>-282876</v>
      </c>
      <c r="U6" s="154">
        <v>-357941</v>
      </c>
      <c r="V6" s="154">
        <v>-407699</v>
      </c>
      <c r="W6" s="154">
        <v>-498994</v>
      </c>
      <c r="X6" s="154">
        <f t="shared" si="0"/>
        <v>-478117</v>
      </c>
    </row>
    <row r="7" spans="1:24" s="140" customFormat="1" ht="5.25" customHeigh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24" s="140" customFormat="1">
      <c r="A8" s="149" t="s">
        <v>88</v>
      </c>
      <c r="B8" s="150">
        <v>438139</v>
      </c>
      <c r="C8" s="150">
        <v>1147018</v>
      </c>
      <c r="D8" s="150">
        <v>2046786</v>
      </c>
      <c r="E8" s="150">
        <v>2971250</v>
      </c>
      <c r="F8" s="150">
        <v>817373</v>
      </c>
      <c r="G8" s="150">
        <v>1748248</v>
      </c>
      <c r="H8" s="150">
        <v>2723189</v>
      </c>
      <c r="I8" s="150">
        <v>3742031</v>
      </c>
      <c r="J8" s="150">
        <v>1038981</v>
      </c>
      <c r="K8" s="150">
        <v>2649196</v>
      </c>
      <c r="L8" s="150">
        <v>4752428</v>
      </c>
      <c r="M8" s="150">
        <v>5390887</v>
      </c>
      <c r="N8" s="150">
        <v>322312</v>
      </c>
      <c r="O8" s="150">
        <v>693650</v>
      </c>
      <c r="P8" s="150">
        <v>1303929</v>
      </c>
      <c r="Q8" s="150">
        <v>1989533</v>
      </c>
      <c r="R8" s="150">
        <v>524004</v>
      </c>
      <c r="S8" s="150"/>
      <c r="T8" s="150">
        <v>2044102</v>
      </c>
      <c r="U8" s="150">
        <v>2971250</v>
      </c>
      <c r="V8" s="150">
        <v>3742031</v>
      </c>
      <c r="W8" s="150">
        <v>5390887</v>
      </c>
      <c r="X8" s="150">
        <f t="shared" si="0"/>
        <v>1989533</v>
      </c>
    </row>
    <row r="9" spans="1:24" s="140" customFormat="1" ht="5.25" customHeight="1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140" customFormat="1">
      <c r="A10" s="151" t="s">
        <v>89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>
        <v>-489089</v>
      </c>
      <c r="P10" s="152">
        <v>-759383</v>
      </c>
      <c r="Q10" s="152">
        <v>-1097612</v>
      </c>
      <c r="R10" s="152">
        <v>-259544</v>
      </c>
      <c r="S10" s="152"/>
      <c r="T10" s="152"/>
      <c r="U10" s="152"/>
      <c r="V10" s="152"/>
      <c r="W10" s="152"/>
      <c r="X10" s="152">
        <f t="shared" si="0"/>
        <v>-1097612</v>
      </c>
    </row>
    <row r="11" spans="1:24" s="140" customFormat="1">
      <c r="A11" s="153" t="s">
        <v>90</v>
      </c>
      <c r="B11" s="154">
        <v>-35177</v>
      </c>
      <c r="C11" s="154">
        <v>-85987</v>
      </c>
      <c r="D11" s="154">
        <v>-129312</v>
      </c>
      <c r="E11" s="154">
        <v>-188648</v>
      </c>
      <c r="F11" s="154">
        <v>-63191</v>
      </c>
      <c r="G11" s="154">
        <v>-106623</v>
      </c>
      <c r="H11" s="154">
        <v>-158550</v>
      </c>
      <c r="I11" s="154">
        <v>-214836</v>
      </c>
      <c r="J11" s="154">
        <v>-79923</v>
      </c>
      <c r="K11" s="154">
        <v>-171191</v>
      </c>
      <c r="L11" s="155">
        <v>-308521</v>
      </c>
      <c r="M11" s="155">
        <v>-366664</v>
      </c>
      <c r="N11" s="155">
        <v>-89810</v>
      </c>
      <c r="O11" s="154">
        <v>-165486</v>
      </c>
      <c r="P11" s="154">
        <v>-233276</v>
      </c>
      <c r="Q11" s="154">
        <v>-297246</v>
      </c>
      <c r="R11" s="154">
        <v>-66473</v>
      </c>
      <c r="S11" s="154"/>
      <c r="T11" s="154">
        <v>-101351</v>
      </c>
      <c r="U11" s="154">
        <v>-188648</v>
      </c>
      <c r="V11" s="154">
        <v>-214836</v>
      </c>
      <c r="W11" s="154">
        <v>-366664</v>
      </c>
      <c r="X11" s="154">
        <f t="shared" si="0"/>
        <v>-297246</v>
      </c>
    </row>
    <row r="12" spans="1:24">
      <c r="A12" s="153" t="s">
        <v>91</v>
      </c>
      <c r="B12" s="154">
        <v>-16155</v>
      </c>
      <c r="C12" s="154">
        <v>-117642</v>
      </c>
      <c r="D12" s="154">
        <v>-207735</v>
      </c>
      <c r="E12" s="154">
        <v>-325361</v>
      </c>
      <c r="F12" s="154">
        <v>-93699</v>
      </c>
      <c r="G12" s="154">
        <v>-211848</v>
      </c>
      <c r="H12" s="154">
        <v>-318006</v>
      </c>
      <c r="I12" s="154">
        <v>-442657</v>
      </c>
      <c r="J12" s="154">
        <v>-151416</v>
      </c>
      <c r="K12" s="154">
        <v>-343663</v>
      </c>
      <c r="L12" s="155">
        <v>-575130</v>
      </c>
      <c r="M12" s="155">
        <v>-734489</v>
      </c>
      <c r="N12" s="155">
        <v>-110849</v>
      </c>
      <c r="O12" s="154">
        <v>-274705</v>
      </c>
      <c r="P12" s="154">
        <v>-450344</v>
      </c>
      <c r="Q12" s="154">
        <v>-654628</v>
      </c>
      <c r="R12" s="154">
        <v>-161348</v>
      </c>
      <c r="S12" s="154"/>
      <c r="T12" s="154">
        <v>-62371</v>
      </c>
      <c r="U12" s="154">
        <v>-325361</v>
      </c>
      <c r="V12" s="154">
        <v>-442657</v>
      </c>
      <c r="W12" s="154">
        <v>-734489</v>
      </c>
      <c r="X12" s="154">
        <f t="shared" si="0"/>
        <v>-654628</v>
      </c>
    </row>
    <row r="13" spans="1:24">
      <c r="A13" s="153" t="s">
        <v>92</v>
      </c>
      <c r="B13" s="154">
        <v>-10398</v>
      </c>
      <c r="C13" s="154">
        <v>-21658</v>
      </c>
      <c r="D13" s="154">
        <v>-33694</v>
      </c>
      <c r="E13" s="154">
        <v>-57215</v>
      </c>
      <c r="F13" s="154">
        <v>-14318</v>
      </c>
      <c r="G13" s="154">
        <v>-39582</v>
      </c>
      <c r="H13" s="154">
        <v>-58997</v>
      </c>
      <c r="I13" s="154">
        <v>-79977</v>
      </c>
      <c r="J13" s="154">
        <v>-31230</v>
      </c>
      <c r="K13" s="154">
        <v>-64626</v>
      </c>
      <c r="L13" s="155">
        <v>-88348</v>
      </c>
      <c r="M13" s="155">
        <v>-100025</v>
      </c>
      <c r="N13" s="155">
        <v>-22562</v>
      </c>
      <c r="O13" s="154">
        <v>-48898</v>
      </c>
      <c r="P13" s="154">
        <v>-75763</v>
      </c>
      <c r="Q13" s="154">
        <v>-102076</v>
      </c>
      <c r="R13" s="154">
        <v>-31723</v>
      </c>
      <c r="S13" s="154"/>
      <c r="T13" s="154">
        <v>-36356</v>
      </c>
      <c r="U13" s="154">
        <v>-57215</v>
      </c>
      <c r="V13" s="154">
        <v>-79977</v>
      </c>
      <c r="W13" s="154">
        <v>-100025</v>
      </c>
      <c r="X13" s="154">
        <f t="shared" si="0"/>
        <v>-102076</v>
      </c>
    </row>
    <row r="14" spans="1:24">
      <c r="A14" s="153" t="s">
        <v>54</v>
      </c>
      <c r="B14" s="154"/>
      <c r="C14" s="154"/>
      <c r="D14" s="154"/>
      <c r="E14" s="154">
        <v>-136916</v>
      </c>
      <c r="F14" s="154"/>
      <c r="G14" s="154"/>
      <c r="H14" s="154"/>
      <c r="I14" s="154"/>
      <c r="J14" s="154"/>
      <c r="K14" s="154"/>
      <c r="L14" s="155"/>
      <c r="M14" s="155">
        <v>-128389</v>
      </c>
      <c r="N14" s="155"/>
      <c r="O14" s="154"/>
      <c r="P14" s="154"/>
      <c r="Q14" s="154">
        <v>-43662</v>
      </c>
      <c r="R14" s="154"/>
      <c r="S14" s="154"/>
      <c r="T14" s="154"/>
      <c r="U14" s="154">
        <v>-136916</v>
      </c>
      <c r="V14" s="154"/>
      <c r="W14" s="154">
        <v>-128389</v>
      </c>
      <c r="X14" s="154">
        <f t="shared" si="0"/>
        <v>-43662</v>
      </c>
    </row>
    <row r="15" spans="1:24">
      <c r="A15" s="153" t="s">
        <v>55</v>
      </c>
      <c r="B15" s="154"/>
      <c r="C15" s="154"/>
      <c r="D15" s="154"/>
      <c r="E15" s="154">
        <v>-19765</v>
      </c>
      <c r="F15" s="154">
        <v>-6019</v>
      </c>
      <c r="G15" s="154">
        <v>-6070</v>
      </c>
      <c r="H15" s="154">
        <v>-6115</v>
      </c>
      <c r="I15" s="154">
        <v>-6190</v>
      </c>
      <c r="J15" s="154"/>
      <c r="K15" s="154"/>
      <c r="L15" s="155"/>
      <c r="M15" s="155"/>
      <c r="N15" s="155"/>
      <c r="O15" s="154"/>
      <c r="P15" s="154"/>
      <c r="S15" s="154"/>
      <c r="T15" s="154"/>
      <c r="U15" s="154">
        <v>-19765</v>
      </c>
      <c r="V15" s="154">
        <v>-6190</v>
      </c>
      <c r="W15" s="154"/>
      <c r="X15" s="154"/>
    </row>
    <row r="16" spans="1:24" ht="5.25" customHeight="1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5"/>
      <c r="M16" s="155"/>
      <c r="N16" s="155"/>
      <c r="O16" s="158"/>
      <c r="P16" s="158"/>
      <c r="Q16" s="158"/>
      <c r="R16" s="158"/>
      <c r="S16" s="158"/>
      <c r="T16" s="158"/>
      <c r="U16" s="158"/>
      <c r="V16" s="158"/>
      <c r="W16" s="158"/>
      <c r="X16" s="158"/>
    </row>
    <row r="17" spans="1:24">
      <c r="A17" s="159" t="s">
        <v>3</v>
      </c>
      <c r="B17" s="160">
        <v>376409</v>
      </c>
      <c r="C17" s="160">
        <v>921731</v>
      </c>
      <c r="D17" s="160">
        <v>1676045</v>
      </c>
      <c r="E17" s="160">
        <v>2243345</v>
      </c>
      <c r="F17" s="160">
        <v>640146</v>
      </c>
      <c r="G17" s="160">
        <v>1384125</v>
      </c>
      <c r="H17" s="160">
        <v>2181521</v>
      </c>
      <c r="I17" s="160">
        <v>2998371</v>
      </c>
      <c r="J17" s="160">
        <v>776412</v>
      </c>
      <c r="K17" s="160">
        <v>2069716</v>
      </c>
      <c r="L17" s="150">
        <v>3780429</v>
      </c>
      <c r="M17" s="150">
        <v>4061320</v>
      </c>
      <c r="N17" s="150">
        <v>99091</v>
      </c>
      <c r="O17" s="160">
        <v>204561</v>
      </c>
      <c r="P17" s="160">
        <v>544546</v>
      </c>
      <c r="Q17" s="160">
        <v>891921</v>
      </c>
      <c r="R17" s="160">
        <v>264460</v>
      </c>
      <c r="S17" s="160"/>
      <c r="T17" s="160">
        <v>1844024</v>
      </c>
      <c r="U17" s="160">
        <v>2243345</v>
      </c>
      <c r="V17" s="160">
        <v>2998371</v>
      </c>
      <c r="W17" s="160">
        <v>4061320</v>
      </c>
      <c r="X17" s="160">
        <f t="shared" si="0"/>
        <v>891921</v>
      </c>
    </row>
    <row r="18" spans="1:24">
      <c r="A18" s="161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ht="5.25" customHeigh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>
      <c r="A20" s="151" t="s">
        <v>93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>
      <c r="A21" s="153" t="s">
        <v>47</v>
      </c>
      <c r="B21" s="154">
        <v>-1492</v>
      </c>
      <c r="C21" s="154">
        <v>-2719</v>
      </c>
      <c r="D21" s="154">
        <v>-4763</v>
      </c>
      <c r="E21" s="154">
        <v>-3582</v>
      </c>
      <c r="F21" s="154">
        <v>-12609</v>
      </c>
      <c r="G21" s="154">
        <v>-19791</v>
      </c>
      <c r="H21" s="154">
        <v>-24575</v>
      </c>
      <c r="I21" s="154">
        <v>-27285</v>
      </c>
      <c r="J21" s="154">
        <v>6097</v>
      </c>
      <c r="K21" s="154">
        <v>-580</v>
      </c>
      <c r="L21" s="155">
        <v>-18556</v>
      </c>
      <c r="M21" s="155">
        <v>-9594</v>
      </c>
      <c r="N21" s="155">
        <v>-2104</v>
      </c>
      <c r="O21" s="154">
        <v>-8059</v>
      </c>
      <c r="P21" s="154">
        <v>-13132</v>
      </c>
      <c r="Q21" s="154">
        <v>-4420</v>
      </c>
      <c r="R21" s="154">
        <v>-1927</v>
      </c>
      <c r="S21" s="154"/>
      <c r="T21" s="154">
        <v>-11579</v>
      </c>
      <c r="U21" s="154">
        <v>-3582</v>
      </c>
      <c r="V21" s="154">
        <v>-27285</v>
      </c>
      <c r="W21" s="154">
        <v>-9594</v>
      </c>
      <c r="X21" s="154">
        <f t="shared" si="0"/>
        <v>-4420</v>
      </c>
    </row>
    <row r="22" spans="1:24">
      <c r="A22" s="153" t="s">
        <v>94</v>
      </c>
      <c r="B22" s="154">
        <v>383759</v>
      </c>
      <c r="C22" s="154">
        <v>390463</v>
      </c>
      <c r="D22" s="154">
        <v>395341</v>
      </c>
      <c r="E22" s="154">
        <v>400696</v>
      </c>
      <c r="F22" s="154">
        <v>-1492</v>
      </c>
      <c r="G22" s="154">
        <v>-3442</v>
      </c>
      <c r="H22" s="154">
        <v>-3542</v>
      </c>
      <c r="I22" s="154">
        <v>-23522</v>
      </c>
      <c r="J22" s="154">
        <v>6421</v>
      </c>
      <c r="K22" s="154">
        <v>3948</v>
      </c>
      <c r="L22" s="155">
        <v>25243</v>
      </c>
      <c r="M22" s="155">
        <v>-21319</v>
      </c>
      <c r="N22" s="155">
        <v>-1472</v>
      </c>
      <c r="O22" s="154">
        <v>-1580</v>
      </c>
      <c r="P22" s="154">
        <v>-1862</v>
      </c>
      <c r="Q22" s="154">
        <v>-10903</v>
      </c>
      <c r="R22" s="154">
        <v>-1312</v>
      </c>
      <c r="S22" s="154"/>
      <c r="T22" s="154">
        <v>2771</v>
      </c>
      <c r="U22" s="154">
        <v>400696</v>
      </c>
      <c r="V22" s="154">
        <v>-23522</v>
      </c>
      <c r="W22" s="154">
        <v>-21319</v>
      </c>
      <c r="X22" s="154">
        <f t="shared" si="0"/>
        <v>-10903</v>
      </c>
    </row>
    <row r="23" spans="1:24">
      <c r="A23" s="153" t="s">
        <v>95</v>
      </c>
      <c r="B23" s="154">
        <v>29300</v>
      </c>
      <c r="C23" s="154">
        <v>58672</v>
      </c>
      <c r="D23" s="154">
        <v>82711</v>
      </c>
      <c r="E23" s="154">
        <v>111789</v>
      </c>
      <c r="F23" s="154">
        <v>25029</v>
      </c>
      <c r="G23" s="154">
        <v>44778</v>
      </c>
      <c r="H23" s="154">
        <v>68241</v>
      </c>
      <c r="I23" s="154">
        <v>99751</v>
      </c>
      <c r="J23" s="154">
        <v>32578</v>
      </c>
      <c r="K23" s="154">
        <v>45369</v>
      </c>
      <c r="L23" s="155">
        <v>70047</v>
      </c>
      <c r="M23" s="155">
        <v>100238</v>
      </c>
      <c r="N23" s="155">
        <v>17897</v>
      </c>
      <c r="O23" s="154">
        <v>34637</v>
      </c>
      <c r="P23" s="154">
        <v>53092</v>
      </c>
      <c r="Q23" s="154">
        <v>59733</v>
      </c>
      <c r="R23" s="154">
        <v>11470</v>
      </c>
      <c r="S23" s="154"/>
      <c r="T23" s="154">
        <v>98708</v>
      </c>
      <c r="U23" s="154">
        <v>111789</v>
      </c>
      <c r="V23" s="154">
        <v>99751</v>
      </c>
      <c r="W23" s="154">
        <v>100238</v>
      </c>
      <c r="X23" s="154">
        <f t="shared" si="0"/>
        <v>59733</v>
      </c>
    </row>
    <row r="24" spans="1:24">
      <c r="A24" s="153" t="s">
        <v>96</v>
      </c>
      <c r="B24" s="154">
        <v>-4541</v>
      </c>
      <c r="C24" s="154">
        <v>-10626</v>
      </c>
      <c r="D24" s="154">
        <v>-19379</v>
      </c>
      <c r="E24" s="154">
        <v>-29692</v>
      </c>
      <c r="F24" s="154">
        <v>-8404</v>
      </c>
      <c r="G24" s="154">
        <v>-12127</v>
      </c>
      <c r="H24" s="154">
        <v>-14840</v>
      </c>
      <c r="I24" s="154">
        <v>-31417</v>
      </c>
      <c r="J24" s="154">
        <v>-55466</v>
      </c>
      <c r="K24" s="154">
        <v>-110379</v>
      </c>
      <c r="L24" s="155">
        <v>-136494</v>
      </c>
      <c r="M24" s="155">
        <v>-217270</v>
      </c>
      <c r="N24" s="155">
        <v>-53968</v>
      </c>
      <c r="O24" s="154">
        <v>-101376</v>
      </c>
      <c r="P24" s="154">
        <v>-131886</v>
      </c>
      <c r="Q24" s="154">
        <v>-170905</v>
      </c>
      <c r="R24" s="154">
        <v>-7826</v>
      </c>
      <c r="S24" s="154"/>
      <c r="T24" s="154">
        <v>-15377</v>
      </c>
      <c r="U24" s="154">
        <v>-29692</v>
      </c>
      <c r="V24" s="154">
        <v>-31417</v>
      </c>
      <c r="W24" s="154">
        <v>-217270</v>
      </c>
      <c r="X24" s="154">
        <f t="shared" si="0"/>
        <v>-170905</v>
      </c>
    </row>
    <row r="25" spans="1:24">
      <c r="A25" s="153" t="s">
        <v>97</v>
      </c>
      <c r="B25" s="154">
        <v>-56605</v>
      </c>
      <c r="C25" s="154">
        <v>-69779</v>
      </c>
      <c r="D25" s="154">
        <v>-71944</v>
      </c>
      <c r="E25" s="154">
        <v>-74975</v>
      </c>
      <c r="F25" s="154">
        <v>11832</v>
      </c>
      <c r="G25" s="154">
        <v>15325</v>
      </c>
      <c r="H25" s="154">
        <v>55889</v>
      </c>
      <c r="I25" s="154">
        <v>80495</v>
      </c>
      <c r="J25" s="154">
        <v>28958</v>
      </c>
      <c r="K25" s="154">
        <v>36449</v>
      </c>
      <c r="L25" s="155">
        <v>-29183</v>
      </c>
      <c r="M25" s="155">
        <v>-366984</v>
      </c>
      <c r="N25" s="155">
        <v>-113004</v>
      </c>
      <c r="O25" s="154">
        <v>-89515</v>
      </c>
      <c r="P25" s="154">
        <v>-77683</v>
      </c>
      <c r="Q25" s="154">
        <v>-78026</v>
      </c>
      <c r="R25" s="154">
        <v>-53381</v>
      </c>
      <c r="S25" s="154"/>
      <c r="T25" s="154">
        <v>-9805</v>
      </c>
      <c r="U25" s="154">
        <v>-74975</v>
      </c>
      <c r="V25" s="154">
        <v>80495</v>
      </c>
      <c r="W25" s="154">
        <v>-366984</v>
      </c>
      <c r="X25" s="154">
        <f t="shared" si="0"/>
        <v>-78026</v>
      </c>
    </row>
    <row r="26" spans="1:24">
      <c r="A26" s="153" t="s">
        <v>98</v>
      </c>
      <c r="B26" s="154"/>
      <c r="C26" s="154"/>
      <c r="D26" s="154"/>
      <c r="E26" s="154"/>
      <c r="F26" s="154"/>
      <c r="G26" s="154">
        <v>81511</v>
      </c>
      <c r="H26" s="154">
        <v>82116</v>
      </c>
      <c r="I26" s="154">
        <v>83122</v>
      </c>
      <c r="J26" s="154"/>
      <c r="K26" s="154"/>
      <c r="L26" s="155"/>
      <c r="M26" s="155"/>
      <c r="N26" s="155"/>
      <c r="O26" s="154"/>
      <c r="P26" s="154"/>
      <c r="Q26" s="154"/>
      <c r="R26" s="154"/>
      <c r="S26" s="154"/>
      <c r="T26" s="154"/>
      <c r="U26" s="154"/>
      <c r="V26" s="154">
        <v>83122</v>
      </c>
      <c r="W26" s="154"/>
      <c r="X26" s="154"/>
    </row>
    <row r="27" spans="1:24">
      <c r="A27" s="153" t="s">
        <v>99</v>
      </c>
      <c r="B27" s="154">
        <v>-2466</v>
      </c>
      <c r="C27" s="154">
        <v>-8858</v>
      </c>
      <c r="D27" s="154">
        <v>-11147</v>
      </c>
      <c r="E27" s="154">
        <v>-26526</v>
      </c>
      <c r="F27" s="154">
        <v>13261</v>
      </c>
      <c r="G27" s="154">
        <v>1682</v>
      </c>
      <c r="H27" s="154">
        <v>-3197</v>
      </c>
      <c r="I27" s="154">
        <v>-22688</v>
      </c>
      <c r="J27" s="154">
        <v>-32059</v>
      </c>
      <c r="K27" s="154">
        <v>-54099</v>
      </c>
      <c r="L27" s="155">
        <v>-38988</v>
      </c>
      <c r="M27" s="155">
        <v>-414694</v>
      </c>
      <c r="N27" s="155">
        <v>-56913</v>
      </c>
      <c r="O27" s="154">
        <v>-73617</v>
      </c>
      <c r="P27" s="154">
        <v>-72589</v>
      </c>
      <c r="Q27" s="154">
        <v>-92661</v>
      </c>
      <c r="R27" s="154">
        <v>-24714</v>
      </c>
      <c r="S27" s="154"/>
      <c r="T27" s="154">
        <v>-16468</v>
      </c>
      <c r="U27" s="154">
        <v>-26526</v>
      </c>
      <c r="V27" s="154">
        <v>-22688</v>
      </c>
      <c r="W27" s="154">
        <v>-414694</v>
      </c>
      <c r="X27" s="154">
        <f t="shared" si="0"/>
        <v>-92661</v>
      </c>
    </row>
    <row r="28" spans="1:24" ht="5.25" customHeight="1">
      <c r="A28" s="161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pans="1:24">
      <c r="A29" s="162" t="s">
        <v>100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</row>
    <row r="30" spans="1:24">
      <c r="A30" s="164" t="s">
        <v>101</v>
      </c>
      <c r="B30" s="165">
        <v>724364</v>
      </c>
      <c r="C30" s="165">
        <v>1278884</v>
      </c>
      <c r="D30" s="165">
        <v>2046864</v>
      </c>
      <c r="E30" s="165">
        <v>2621055</v>
      </c>
      <c r="F30" s="165">
        <v>667763</v>
      </c>
      <c r="G30" s="165">
        <v>1492061</v>
      </c>
      <c r="H30" s="165">
        <v>2341613</v>
      </c>
      <c r="I30" s="165">
        <v>3156827</v>
      </c>
      <c r="J30" s="165">
        <v>762941</v>
      </c>
      <c r="K30" s="165">
        <v>1990424</v>
      </c>
      <c r="L30" s="165">
        <v>3652498</v>
      </c>
      <c r="M30" s="165">
        <v>3131697</v>
      </c>
      <c r="N30" s="165">
        <v>-110473</v>
      </c>
      <c r="O30" s="165">
        <v>-34949</v>
      </c>
      <c r="P30" s="165">
        <v>300486</v>
      </c>
      <c r="Q30" s="165">
        <v>594739</v>
      </c>
      <c r="R30" s="165">
        <v>186770</v>
      </c>
      <c r="S30" s="165"/>
      <c r="T30" s="165">
        <v>1892274</v>
      </c>
      <c r="U30" s="165">
        <v>2621055</v>
      </c>
      <c r="V30" s="165">
        <v>3156827</v>
      </c>
      <c r="W30" s="165">
        <v>3131697</v>
      </c>
      <c r="X30" s="165">
        <f t="shared" si="0"/>
        <v>594739</v>
      </c>
    </row>
    <row r="31" spans="1:24" ht="5.25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>
      <c r="A32" s="166" t="s">
        <v>102</v>
      </c>
      <c r="B32" s="154">
        <v>-176424</v>
      </c>
      <c r="C32" s="154">
        <v>-325970</v>
      </c>
      <c r="D32" s="154">
        <v>-522207</v>
      </c>
      <c r="E32" s="154">
        <v>-706605</v>
      </c>
      <c r="F32" s="154">
        <v>-216892</v>
      </c>
      <c r="G32" s="154">
        <v>-423979</v>
      </c>
      <c r="H32" s="154">
        <v>-641168</v>
      </c>
      <c r="I32" s="154">
        <v>-837003</v>
      </c>
      <c r="J32" s="154">
        <v>-128282</v>
      </c>
      <c r="K32" s="154">
        <v>-474960</v>
      </c>
      <c r="L32" s="155">
        <v>-853768</v>
      </c>
      <c r="M32" s="155">
        <v>-703474</v>
      </c>
      <c r="N32" s="155">
        <v>1439</v>
      </c>
      <c r="O32" s="154">
        <v>-26437</v>
      </c>
      <c r="P32" s="154">
        <v>-131536</v>
      </c>
      <c r="Q32" s="154">
        <v>-181784</v>
      </c>
      <c r="R32" s="154">
        <v>-52114</v>
      </c>
      <c r="S32" s="154"/>
      <c r="T32" s="154">
        <v>-497273</v>
      </c>
      <c r="U32" s="154">
        <v>-706605</v>
      </c>
      <c r="V32" s="154">
        <v>-837003</v>
      </c>
      <c r="W32" s="154">
        <v>-703474</v>
      </c>
      <c r="X32" s="154">
        <f t="shared" si="0"/>
        <v>-181784</v>
      </c>
    </row>
    <row r="33" spans="1:24" ht="5.25" customHeight="1">
      <c r="A33" s="161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1:24" hidden="1" outlineLevel="1">
      <c r="A34" s="161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>
        <f t="shared" si="0"/>
        <v>0</v>
      </c>
    </row>
    <row r="35" spans="1:24" ht="12.75" customHeight="1" collapsed="1">
      <c r="A35" s="167" t="s">
        <v>103</v>
      </c>
      <c r="B35" s="168">
        <v>547940</v>
      </c>
      <c r="C35" s="168">
        <v>952914</v>
      </c>
      <c r="D35" s="168">
        <v>1524657</v>
      </c>
      <c r="E35" s="168">
        <v>1914450</v>
      </c>
      <c r="F35" s="168">
        <v>450871</v>
      </c>
      <c r="G35" s="168">
        <v>1068082</v>
      </c>
      <c r="H35" s="168">
        <v>1700445</v>
      </c>
      <c r="I35" s="168">
        <v>2319824</v>
      </c>
      <c r="J35" s="168">
        <v>634659</v>
      </c>
      <c r="K35" s="168">
        <v>1515464</v>
      </c>
      <c r="L35" s="168">
        <v>2798730</v>
      </c>
      <c r="M35" s="150">
        <v>2428223</v>
      </c>
      <c r="N35" s="150">
        <v>-109034</v>
      </c>
      <c r="O35" s="168">
        <v>-61386</v>
      </c>
      <c r="P35" s="168">
        <v>168950</v>
      </c>
      <c r="Q35" s="168">
        <v>412955</v>
      </c>
      <c r="R35" s="168">
        <v>134656</v>
      </c>
      <c r="S35" s="168"/>
      <c r="T35" s="168">
        <v>1395001</v>
      </c>
      <c r="U35" s="168">
        <v>1914450</v>
      </c>
      <c r="V35" s="168">
        <v>2319824</v>
      </c>
      <c r="W35" s="168">
        <v>2428223</v>
      </c>
      <c r="X35" s="168">
        <f t="shared" si="0"/>
        <v>412955</v>
      </c>
    </row>
    <row r="36" spans="1:24" ht="5.25" customHeight="1">
      <c r="A36" s="161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</row>
    <row r="37" spans="1:24">
      <c r="A37" s="161" t="s">
        <v>8</v>
      </c>
      <c r="B37" s="155">
        <v>-3692</v>
      </c>
      <c r="C37" s="155">
        <v>-11900</v>
      </c>
      <c r="D37" s="155">
        <v>-15807</v>
      </c>
      <c r="E37" s="155">
        <v>-25773</v>
      </c>
      <c r="F37" s="155">
        <v>-5660</v>
      </c>
      <c r="G37" s="155">
        <v>-12067</v>
      </c>
      <c r="H37" s="155">
        <v>-18429</v>
      </c>
      <c r="I37" s="155">
        <v>-23490</v>
      </c>
      <c r="J37" s="155"/>
      <c r="K37" s="155">
        <v>-27422</v>
      </c>
      <c r="L37" s="155">
        <v>-101370</v>
      </c>
      <c r="M37" s="155">
        <v>1730</v>
      </c>
      <c r="N37" s="155"/>
      <c r="O37" s="155"/>
      <c r="P37" s="155"/>
      <c r="Q37" s="155"/>
      <c r="R37" s="155"/>
      <c r="S37" s="155"/>
      <c r="T37" s="155">
        <v>-21080</v>
      </c>
      <c r="U37" s="155">
        <v>-25773</v>
      </c>
      <c r="V37" s="155">
        <v>-23490</v>
      </c>
      <c r="W37" s="155">
        <v>1730</v>
      </c>
      <c r="X37" s="155"/>
    </row>
    <row r="38" spans="1:24" ht="5.25" customHeight="1">
      <c r="A38" s="161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</row>
    <row r="39" spans="1:24">
      <c r="A39" s="161" t="s">
        <v>51</v>
      </c>
      <c r="B39" s="155">
        <v>483</v>
      </c>
      <c r="C39" s="155">
        <v>492</v>
      </c>
      <c r="D39" s="155">
        <v>497</v>
      </c>
      <c r="E39" s="155">
        <v>501</v>
      </c>
      <c r="F39" s="155">
        <v>10180</v>
      </c>
      <c r="G39" s="155">
        <v>7729</v>
      </c>
      <c r="H39" s="155">
        <v>-25829</v>
      </c>
      <c r="I39" s="155">
        <v>-50312</v>
      </c>
      <c r="J39" s="155">
        <v>-7841</v>
      </c>
      <c r="K39" s="155">
        <v>42774</v>
      </c>
      <c r="L39" s="155">
        <v>62009</v>
      </c>
      <c r="M39" s="155">
        <v>-151212</v>
      </c>
      <c r="N39" s="155">
        <v>-142638</v>
      </c>
      <c r="O39" s="155">
        <v>-258805</v>
      </c>
      <c r="P39" s="155">
        <v>-344093</v>
      </c>
      <c r="Q39" s="155">
        <v>-314859</v>
      </c>
      <c r="R39" s="155">
        <v>-26716</v>
      </c>
      <c r="S39" s="155"/>
      <c r="T39" s="155">
        <v>3701</v>
      </c>
      <c r="U39" s="155">
        <v>501</v>
      </c>
      <c r="V39" s="155">
        <v>-50312</v>
      </c>
      <c r="W39" s="155">
        <v>-151212</v>
      </c>
      <c r="X39" s="155">
        <f t="shared" si="0"/>
        <v>-314859</v>
      </c>
    </row>
    <row r="40" spans="1:24" ht="5.25" customHeight="1">
      <c r="A40" s="161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>
      <c r="A41" s="149" t="s">
        <v>104</v>
      </c>
      <c r="B41" s="150">
        <v>544731</v>
      </c>
      <c r="C41" s="150">
        <v>941506</v>
      </c>
      <c r="D41" s="150">
        <v>1509347</v>
      </c>
      <c r="E41" s="150">
        <v>1889178</v>
      </c>
      <c r="F41" s="150">
        <v>455391</v>
      </c>
      <c r="G41" s="150">
        <v>1063744</v>
      </c>
      <c r="H41" s="150">
        <v>1656187</v>
      </c>
      <c r="I41" s="150">
        <v>2246022</v>
      </c>
      <c r="J41" s="150">
        <v>617724</v>
      </c>
      <c r="K41" s="150">
        <v>1530816</v>
      </c>
      <c r="L41" s="150">
        <v>2759369</v>
      </c>
      <c r="M41" s="150">
        <v>2278741</v>
      </c>
      <c r="N41" s="150">
        <v>-251672</v>
      </c>
      <c r="O41" s="150">
        <v>-320191</v>
      </c>
      <c r="P41" s="150">
        <v>-175143</v>
      </c>
      <c r="Q41" s="150">
        <v>98096</v>
      </c>
      <c r="R41" s="150">
        <v>107940</v>
      </c>
      <c r="S41" s="150"/>
      <c r="T41" s="150">
        <v>1377622</v>
      </c>
      <c r="U41" s="150">
        <v>1889178</v>
      </c>
      <c r="V41" s="150">
        <v>2246022</v>
      </c>
      <c r="W41" s="150">
        <v>2278741</v>
      </c>
      <c r="X41" s="150">
        <f t="shared" si="0"/>
        <v>98096</v>
      </c>
    </row>
    <row r="42" spans="1:24" ht="5.25" customHeight="1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>
      <c r="A43" s="149" t="s">
        <v>105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ht="5.25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>
      <c r="A45" s="161" t="s">
        <v>106</v>
      </c>
      <c r="B45" s="155">
        <v>1172</v>
      </c>
      <c r="C45" s="155">
        <v>2279</v>
      </c>
      <c r="D45" s="155">
        <v>226706</v>
      </c>
      <c r="E45" s="155">
        <v>228499</v>
      </c>
      <c r="F45" s="155">
        <v>1226</v>
      </c>
      <c r="G45" s="155">
        <v>1236</v>
      </c>
      <c r="H45" s="155">
        <v>1245</v>
      </c>
      <c r="I45" s="155">
        <v>1261</v>
      </c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>
        <v>3773</v>
      </c>
      <c r="U45" s="155">
        <v>228499</v>
      </c>
      <c r="V45" s="155">
        <v>1261</v>
      </c>
      <c r="W45" s="155"/>
      <c r="X45" s="155"/>
    </row>
    <row r="46" spans="1:24">
      <c r="A46" s="161" t="s">
        <v>102</v>
      </c>
      <c r="B46" s="155"/>
      <c r="C46" s="155"/>
      <c r="D46" s="155">
        <v>-51334</v>
      </c>
      <c r="E46" s="155">
        <v>-51714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>
        <v>-51714</v>
      </c>
      <c r="V46" s="155"/>
      <c r="W46" s="155"/>
      <c r="X46" s="155"/>
    </row>
    <row r="47" spans="1:24" ht="5.25" customHeight="1">
      <c r="A47" s="161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>
      <c r="A48" s="149" t="s">
        <v>107</v>
      </c>
      <c r="B48" s="150">
        <v>1172</v>
      </c>
      <c r="C48" s="150">
        <v>2279</v>
      </c>
      <c r="D48" s="150">
        <v>175372</v>
      </c>
      <c r="E48" s="150">
        <v>176785</v>
      </c>
      <c r="F48" s="150">
        <v>1226</v>
      </c>
      <c r="G48" s="150">
        <v>1236</v>
      </c>
      <c r="H48" s="150">
        <v>1245</v>
      </c>
      <c r="I48" s="150">
        <v>1261</v>
      </c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>
        <v>3773</v>
      </c>
      <c r="U48" s="150">
        <v>176785</v>
      </c>
      <c r="V48" s="150">
        <v>1261</v>
      </c>
      <c r="W48" s="150"/>
      <c r="X48" s="150"/>
    </row>
    <row r="49" spans="1:24" ht="5.25" customHeight="1">
      <c r="A49" s="1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>
      <c r="A50" s="149" t="s">
        <v>9</v>
      </c>
      <c r="B50" s="150">
        <v>545903</v>
      </c>
      <c r="C50" s="150">
        <v>943785</v>
      </c>
      <c r="D50" s="150">
        <v>1684719</v>
      </c>
      <c r="E50" s="150">
        <v>2065963</v>
      </c>
      <c r="F50" s="150">
        <v>456617</v>
      </c>
      <c r="G50" s="150">
        <v>1064980</v>
      </c>
      <c r="H50" s="150">
        <v>1657432</v>
      </c>
      <c r="I50" s="150">
        <v>2247283</v>
      </c>
      <c r="J50" s="150">
        <v>626818</v>
      </c>
      <c r="K50" s="150">
        <v>1530816</v>
      </c>
      <c r="L50" s="150">
        <v>2759369</v>
      </c>
      <c r="M50" s="150">
        <v>2278741</v>
      </c>
      <c r="N50" s="150">
        <v>-251672</v>
      </c>
      <c r="O50" s="150">
        <v>-320191</v>
      </c>
      <c r="P50" s="150">
        <v>-175143</v>
      </c>
      <c r="Q50" s="150">
        <v>98096</v>
      </c>
      <c r="R50" s="150">
        <v>107940</v>
      </c>
      <c r="S50" s="150"/>
      <c r="T50" s="150">
        <v>1381395</v>
      </c>
      <c r="U50" s="150">
        <v>2065963</v>
      </c>
      <c r="V50" s="150">
        <v>2247283</v>
      </c>
      <c r="W50" s="150">
        <v>2278741</v>
      </c>
      <c r="X50" s="150">
        <f t="shared" si="0"/>
        <v>98096</v>
      </c>
    </row>
    <row r="51" spans="1:24" ht="5.25" customHeight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>
      <c r="A52" s="161" t="s">
        <v>205</v>
      </c>
      <c r="B52" s="155"/>
      <c r="C52" s="155"/>
      <c r="D52" s="155"/>
      <c r="E52" s="155"/>
      <c r="F52" s="155"/>
      <c r="G52" s="155"/>
      <c r="H52" s="155"/>
      <c r="I52" s="155"/>
      <c r="J52" s="155">
        <v>-9094</v>
      </c>
      <c r="K52" s="155"/>
      <c r="L52" s="155"/>
      <c r="M52" s="155"/>
      <c r="N52" s="155">
        <v>57851</v>
      </c>
      <c r="O52" s="155">
        <v>77270</v>
      </c>
      <c r="P52" s="155">
        <v>96020</v>
      </c>
      <c r="Q52" s="155">
        <v>116959</v>
      </c>
      <c r="R52" s="155">
        <v>23611</v>
      </c>
      <c r="S52" s="155"/>
      <c r="T52" s="155"/>
      <c r="U52" s="155"/>
      <c r="V52" s="155"/>
      <c r="W52" s="155"/>
      <c r="X52" s="155">
        <f t="shared" si="0"/>
        <v>116959</v>
      </c>
    </row>
    <row r="53" spans="1:24">
      <c r="A53" s="161" t="s">
        <v>206</v>
      </c>
      <c r="B53" s="155"/>
      <c r="C53" s="155"/>
      <c r="D53" s="155"/>
      <c r="E53" s="155"/>
      <c r="F53" s="155"/>
      <c r="G53" s="155"/>
      <c r="H53" s="155"/>
      <c r="I53" s="155"/>
      <c r="J53" s="155">
        <v>617724</v>
      </c>
      <c r="K53" s="155"/>
      <c r="L53" s="155"/>
      <c r="M53" s="155"/>
      <c r="N53" s="155">
        <v>-193821</v>
      </c>
      <c r="O53" s="155">
        <v>-242921</v>
      </c>
      <c r="P53" s="155">
        <v>-79123</v>
      </c>
      <c r="Q53" s="155">
        <v>215055</v>
      </c>
      <c r="R53" s="155">
        <v>131551</v>
      </c>
      <c r="S53" s="155"/>
      <c r="T53" s="155"/>
      <c r="U53" s="155"/>
      <c r="V53" s="155"/>
      <c r="W53" s="155"/>
      <c r="X53" s="155">
        <f t="shared" si="0"/>
        <v>215055</v>
      </c>
    </row>
    <row r="54" spans="1:24" ht="5.25" customHeight="1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5"/>
      <c r="M54" s="155"/>
      <c r="N54" s="155"/>
      <c r="O54" s="158"/>
      <c r="P54" s="158"/>
      <c r="Q54" s="158"/>
      <c r="R54" s="158"/>
      <c r="S54" s="158"/>
      <c r="T54" s="158"/>
      <c r="U54" s="158"/>
      <c r="V54" s="158"/>
      <c r="W54" s="158"/>
      <c r="X54" s="158"/>
    </row>
    <row r="55" spans="1:24" ht="13.5" thickBot="1">
      <c r="A55" s="169" t="s">
        <v>2</v>
      </c>
      <c r="B55" s="170">
        <v>443952</v>
      </c>
      <c r="C55" s="170">
        <v>1059278</v>
      </c>
      <c r="D55" s="170">
        <v>1899109</v>
      </c>
      <c r="E55" s="170">
        <v>2705668</v>
      </c>
      <c r="F55" s="170">
        <v>726080</v>
      </c>
      <c r="G55" s="170">
        <v>1547534</v>
      </c>
      <c r="H55" s="170">
        <v>2433143</v>
      </c>
      <c r="I55" s="170">
        <v>3336054</v>
      </c>
      <c r="J55" s="170">
        <v>854613</v>
      </c>
      <c r="K55" s="170">
        <v>2234079</v>
      </c>
      <c r="L55" s="170">
        <v>4019761</v>
      </c>
      <c r="M55" s="170">
        <v>4537952</v>
      </c>
      <c r="N55" s="170">
        <v>196654</v>
      </c>
      <c r="O55" s="170">
        <v>430959</v>
      </c>
      <c r="P55" s="170">
        <v>916661</v>
      </c>
      <c r="Q55" s="170">
        <v>1444249</v>
      </c>
      <c r="R55" s="170">
        <v>386352</v>
      </c>
      <c r="S55" s="170"/>
      <c r="T55" s="171">
        <v>2089352</v>
      </c>
      <c r="U55" s="171">
        <v>2705668</v>
      </c>
      <c r="V55" s="171">
        <v>3336054</v>
      </c>
      <c r="W55" s="171">
        <v>4537952</v>
      </c>
      <c r="X55" s="171">
        <f t="shared" si="0"/>
        <v>1444249</v>
      </c>
    </row>
    <row r="56" spans="1:24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5"/>
      <c r="M56" s="155"/>
      <c r="N56" s="155"/>
      <c r="O56" s="158"/>
      <c r="P56" s="158"/>
      <c r="Q56" s="158"/>
      <c r="R56" s="158"/>
      <c r="S56" s="158"/>
      <c r="T56" s="158"/>
      <c r="U56" s="158"/>
      <c r="V56" s="158"/>
      <c r="W56" s="158"/>
      <c r="X56" s="158"/>
    </row>
    <row r="57" spans="1:24" ht="13.5" thickBo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5"/>
      <c r="M57" s="155"/>
      <c r="N57" s="155"/>
      <c r="O57" s="158"/>
      <c r="P57" s="158"/>
      <c r="Q57" s="158"/>
      <c r="R57" s="158"/>
      <c r="S57" s="158"/>
      <c r="T57" s="158"/>
      <c r="U57" s="158"/>
      <c r="V57" s="158"/>
      <c r="W57" s="158"/>
      <c r="X57" s="158"/>
    </row>
    <row r="58" spans="1:24" s="174" customFormat="1" ht="12" thickBot="1">
      <c r="A58" s="172" t="s">
        <v>108</v>
      </c>
      <c r="B58" s="172">
        <v>0.40849128043658084</v>
      </c>
      <c r="C58" s="172">
        <v>0.41671292316831138</v>
      </c>
      <c r="D58" s="172">
        <v>0.44320302340929818</v>
      </c>
      <c r="E58" s="172">
        <v>0.4475414866122196</v>
      </c>
      <c r="F58" s="172">
        <v>0.41486350437615632</v>
      </c>
      <c r="G58" s="172">
        <v>0.42878917308266179</v>
      </c>
      <c r="H58" s="172">
        <v>0.4387553856177116</v>
      </c>
      <c r="I58" s="172">
        <v>0.43218391459790251</v>
      </c>
      <c r="J58" s="172">
        <v>0.36316131664159507</v>
      </c>
      <c r="K58" s="172">
        <v>0.37971189826120533</v>
      </c>
      <c r="L58" s="173">
        <v>0.41699254358479515</v>
      </c>
      <c r="M58" s="173">
        <v>0.3879035387041303</v>
      </c>
      <c r="N58" s="173">
        <v>0.15205292401142481</v>
      </c>
      <c r="O58" s="172">
        <f>O55/O3</f>
        <v>0.16663399401684517</v>
      </c>
      <c r="P58" s="172">
        <f>P55/P3</f>
        <v>0.2119285206149541</v>
      </c>
      <c r="Q58" s="172">
        <f>Q55/Q3</f>
        <v>0.23522372939602387</v>
      </c>
      <c r="R58" s="172">
        <f>R55/R3</f>
        <v>0.22760836600013432</v>
      </c>
      <c r="S58" s="172"/>
      <c r="T58" s="172">
        <v>0.47747820630073634</v>
      </c>
      <c r="U58" s="172">
        <v>0.4475414866122196</v>
      </c>
      <c r="V58" s="172">
        <v>0.43218391459790251</v>
      </c>
      <c r="W58" s="172">
        <v>0.3879035387041303</v>
      </c>
      <c r="X58" s="172">
        <f t="shared" si="0"/>
        <v>0.23522372939602387</v>
      </c>
    </row>
    <row r="59" spans="1:24" s="174" customFormat="1" ht="12" thickBot="1">
      <c r="A59" s="172" t="s">
        <v>109</v>
      </c>
      <c r="B59" s="172">
        <v>0.34634328571073664</v>
      </c>
      <c r="C59" s="172">
        <v>0.36260284777447543</v>
      </c>
      <c r="D59" s="172">
        <v>0.39114564323060824</v>
      </c>
      <c r="E59" s="172">
        <v>0.37106916158378994</v>
      </c>
      <c r="F59" s="172">
        <v>0.3657630190507643</v>
      </c>
      <c r="G59" s="172">
        <v>0.3835119707825736</v>
      </c>
      <c r="H59" s="172">
        <v>0.39338176489755672</v>
      </c>
      <c r="I59" s="172">
        <v>0.38843727235735021</v>
      </c>
      <c r="J59" s="172">
        <v>0.32993039443155453</v>
      </c>
      <c r="K59" s="172">
        <v>0.35177618661720955</v>
      </c>
      <c r="L59" s="173">
        <v>0.39216528160547942</v>
      </c>
      <c r="M59" s="173">
        <v>0.34716109818038149</v>
      </c>
      <c r="N59" s="173">
        <v>7.6617187004668588E-2</v>
      </c>
      <c r="O59" s="172">
        <f>O17/O3</f>
        <v>7.9095265327049358E-2</v>
      </c>
      <c r="P59" s="172">
        <f>P17/P3</f>
        <v>0.125896954475854</v>
      </c>
      <c r="Q59" s="172">
        <f>Q17/Q3</f>
        <v>0.1452664907136034</v>
      </c>
      <c r="R59" s="172">
        <f>R17/R3</f>
        <v>0.15579913776140805</v>
      </c>
      <c r="S59" s="172"/>
      <c r="T59" s="172">
        <v>0.4214135635812008</v>
      </c>
      <c r="U59" s="172">
        <v>0.37106916158378994</v>
      </c>
      <c r="V59" s="172">
        <v>0.38843727235735021</v>
      </c>
      <c r="W59" s="172">
        <v>0.34716109818038149</v>
      </c>
      <c r="X59" s="172">
        <f t="shared" si="0"/>
        <v>0.1452664907136034</v>
      </c>
    </row>
    <row r="60" spans="1:24" s="178" customFormat="1" ht="12" thickBot="1">
      <c r="A60" s="175" t="s">
        <v>43</v>
      </c>
      <c r="B60" s="176">
        <v>9.1086651338119454E-2</v>
      </c>
      <c r="C60" s="176">
        <v>0.15747525702028944</v>
      </c>
      <c r="D60" s="176">
        <v>0.28110380810456304</v>
      </c>
      <c r="E60" s="176">
        <v>0.34471628010554128</v>
      </c>
      <c r="F60" s="176">
        <v>7.6188834782109804E-2</v>
      </c>
      <c r="G60" s="176">
        <v>0.17769725013797408</v>
      </c>
      <c r="H60" s="176">
        <v>0.27655083540600073</v>
      </c>
      <c r="I60" s="176">
        <v>0.37497043078913861</v>
      </c>
      <c r="J60" s="176">
        <v>0.10307034511843405</v>
      </c>
      <c r="K60" s="176">
        <v>0.25542432127102194</v>
      </c>
      <c r="L60" s="177">
        <v>0.46041454620365768</v>
      </c>
      <c r="M60" s="177">
        <v>0.38021935574063098</v>
      </c>
      <c r="N60" s="177">
        <v>-3.2300000000000002E-2</v>
      </c>
      <c r="O60" s="176">
        <f>O53/5993227240*1000</f>
        <v>-4.053258624647111E-2</v>
      </c>
      <c r="P60" s="176">
        <f>P53/5993227240*1000</f>
        <v>-1.3202069074223857E-2</v>
      </c>
      <c r="Q60" s="176">
        <f>Q53/5993227240*1000</f>
        <v>3.5883004496255345E-2</v>
      </c>
      <c r="R60" s="176">
        <f>R53/5993227240*1000</f>
        <v>2.1949943616688228E-2</v>
      </c>
      <c r="S60" s="176"/>
      <c r="T60" s="176">
        <v>0.23049267859898467</v>
      </c>
      <c r="U60" s="176">
        <v>0.34471628010554128</v>
      </c>
      <c r="V60" s="176">
        <v>0.37497043078913861</v>
      </c>
      <c r="W60" s="176">
        <v>0.38021935574063098</v>
      </c>
      <c r="X60" s="176">
        <f t="shared" si="0"/>
        <v>3.5883004496255345E-2</v>
      </c>
    </row>
    <row r="61" spans="1:24" s="178" customFormat="1" ht="12" thickBot="1">
      <c r="A61" s="175" t="s">
        <v>110</v>
      </c>
      <c r="B61" s="179"/>
      <c r="C61" s="179">
        <v>5.6099999999999997E-2</v>
      </c>
      <c r="D61" s="179"/>
      <c r="E61" s="179">
        <v>0.114</v>
      </c>
      <c r="F61" s="179"/>
      <c r="G61" s="179">
        <v>6.0100000000000001E-2</v>
      </c>
      <c r="H61" s="179"/>
      <c r="I61" s="179">
        <v>0.1231</v>
      </c>
      <c r="J61" s="179"/>
      <c r="K61" s="180">
        <v>7.8600000000000003E-2</v>
      </c>
      <c r="L61" s="181"/>
      <c r="M61" s="180">
        <v>7.8600000000000003E-2</v>
      </c>
      <c r="N61" s="180"/>
      <c r="O61" s="180"/>
      <c r="P61" s="179"/>
      <c r="Q61" s="179"/>
      <c r="R61" s="179"/>
      <c r="S61" s="179"/>
      <c r="T61" s="179">
        <v>0.1101</v>
      </c>
      <c r="U61" s="179">
        <v>0.114</v>
      </c>
      <c r="V61" s="179">
        <v>0.1231</v>
      </c>
      <c r="W61" s="179">
        <v>7.8600000000000003E-2</v>
      </c>
      <c r="X61" s="179">
        <f t="shared" si="0"/>
        <v>0</v>
      </c>
    </row>
    <row r="62" spans="1:24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</row>
    <row r="63" spans="1:24"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</row>
    <row r="64" spans="1:24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</row>
    <row r="65" spans="1:1">
      <c r="A65" s="81"/>
    </row>
    <row r="66" spans="1:1">
      <c r="A66" s="81"/>
    </row>
    <row r="67" spans="1:1">
      <c r="A67" s="81"/>
    </row>
    <row r="68" spans="1:1">
      <c r="A68" s="81"/>
    </row>
    <row r="69" spans="1:1">
      <c r="A69" s="81"/>
    </row>
    <row r="70" spans="1:1">
      <c r="A70" s="81"/>
    </row>
    <row r="71" spans="1:1">
      <c r="A71" s="81"/>
    </row>
    <row r="72" spans="1:1">
      <c r="A72" s="81"/>
    </row>
    <row r="73" spans="1:1">
      <c r="A73" s="81"/>
    </row>
    <row r="74" spans="1:1">
      <c r="A74" s="81"/>
    </row>
    <row r="75" spans="1:1">
      <c r="A75" s="81"/>
    </row>
    <row r="76" spans="1:1">
      <c r="A76" s="81"/>
    </row>
    <row r="77" spans="1:1">
      <c r="A77" s="81"/>
    </row>
    <row r="78" spans="1:1">
      <c r="A78" s="81"/>
    </row>
    <row r="79" spans="1:1">
      <c r="A79" s="81"/>
    </row>
    <row r="80" spans="1:1">
      <c r="A80" s="81"/>
    </row>
    <row r="81" spans="1:1">
      <c r="A81" s="81"/>
    </row>
    <row r="82" spans="1:1">
      <c r="A82" s="81"/>
    </row>
    <row r="83" spans="1:1">
      <c r="A83" s="81"/>
    </row>
    <row r="84" spans="1:1">
      <c r="A84" s="81"/>
    </row>
    <row r="85" spans="1:1">
      <c r="A85" s="81"/>
    </row>
    <row r="86" spans="1:1">
      <c r="A86" s="81"/>
    </row>
    <row r="87" spans="1:1">
      <c r="A87" s="81"/>
    </row>
    <row r="88" spans="1:1">
      <c r="A88" s="81"/>
    </row>
    <row r="89" spans="1:1">
      <c r="A89" s="81"/>
    </row>
    <row r="90" spans="1:1">
      <c r="A90" s="81"/>
    </row>
    <row r="91" spans="1:1">
      <c r="A91" s="81"/>
    </row>
    <row r="92" spans="1:1">
      <c r="A92" s="81"/>
    </row>
    <row r="93" spans="1:1">
      <c r="A93" s="81"/>
    </row>
    <row r="94" spans="1:1">
      <c r="A94" s="81"/>
    </row>
    <row r="95" spans="1:1">
      <c r="A95" s="81"/>
    </row>
    <row r="96" spans="1:1">
      <c r="A96" s="81"/>
    </row>
    <row r="97" spans="1:1">
      <c r="A97" s="81"/>
    </row>
    <row r="98" spans="1:1">
      <c r="A98" s="81"/>
    </row>
    <row r="99" spans="1:1">
      <c r="A99" s="81"/>
    </row>
    <row r="100" spans="1:1">
      <c r="A100" s="81"/>
    </row>
    <row r="101" spans="1:1">
      <c r="A101" s="81"/>
    </row>
    <row r="102" spans="1:1">
      <c r="A102" s="81"/>
    </row>
    <row r="103" spans="1:1">
      <c r="A103" s="81"/>
    </row>
    <row r="104" spans="1:1">
      <c r="A104" s="81"/>
    </row>
    <row r="105" spans="1:1">
      <c r="A105" s="81"/>
    </row>
    <row r="106" spans="1:1">
      <c r="A106" s="81"/>
    </row>
    <row r="107" spans="1:1">
      <c r="A107" s="81"/>
    </row>
    <row r="108" spans="1:1">
      <c r="A108" s="81"/>
    </row>
    <row r="109" spans="1:1">
      <c r="A109" s="81"/>
    </row>
    <row r="110" spans="1:1">
      <c r="A110" s="81"/>
    </row>
    <row r="111" spans="1:1">
      <c r="A111" s="81"/>
    </row>
    <row r="112" spans="1:1">
      <c r="A112" s="81"/>
    </row>
    <row r="113" spans="1:1">
      <c r="A113" s="81"/>
    </row>
    <row r="114" spans="1:1">
      <c r="A114" s="81"/>
    </row>
    <row r="115" spans="1:1">
      <c r="A115" s="81"/>
    </row>
    <row r="116" spans="1:1">
      <c r="A116" s="81"/>
    </row>
    <row r="117" spans="1:1">
      <c r="A117" s="81"/>
    </row>
    <row r="118" spans="1:1">
      <c r="A118" s="81"/>
    </row>
    <row r="119" spans="1:1">
      <c r="A119" s="81"/>
    </row>
    <row r="120" spans="1:1">
      <c r="A120" s="81"/>
    </row>
    <row r="121" spans="1:1">
      <c r="A121" s="81"/>
    </row>
    <row r="122" spans="1:1">
      <c r="A122" s="81"/>
    </row>
    <row r="123" spans="1:1">
      <c r="A123" s="81"/>
    </row>
    <row r="124" spans="1:1">
      <c r="A124" s="81"/>
    </row>
    <row r="125" spans="1:1">
      <c r="A125" s="81"/>
    </row>
    <row r="126" spans="1:1">
      <c r="A126" s="81"/>
    </row>
    <row r="127" spans="1:1">
      <c r="A127" s="81"/>
    </row>
    <row r="128" spans="1:1">
      <c r="A128" s="81"/>
    </row>
    <row r="129" spans="1:1">
      <c r="A129" s="81"/>
    </row>
    <row r="130" spans="1:1">
      <c r="A130" s="81"/>
    </row>
    <row r="131" spans="1:1">
      <c r="A131" s="81"/>
    </row>
    <row r="132" spans="1:1">
      <c r="A132" s="81"/>
    </row>
    <row r="133" spans="1:1">
      <c r="A133" s="81"/>
    </row>
    <row r="134" spans="1:1">
      <c r="A134" s="81"/>
    </row>
    <row r="135" spans="1:1">
      <c r="A135" s="81"/>
    </row>
    <row r="136" spans="1:1">
      <c r="A136" s="81"/>
    </row>
    <row r="137" spans="1:1">
      <c r="A137" s="81"/>
    </row>
    <row r="138" spans="1:1">
      <c r="A138" s="81"/>
    </row>
    <row r="139" spans="1:1">
      <c r="A139" s="81"/>
    </row>
    <row r="140" spans="1:1">
      <c r="A140" s="81"/>
    </row>
    <row r="141" spans="1:1">
      <c r="A141" s="81"/>
    </row>
    <row r="142" spans="1:1">
      <c r="A142" s="81"/>
    </row>
    <row r="143" spans="1:1">
      <c r="A143" s="81"/>
    </row>
    <row r="144" spans="1:1">
      <c r="A144" s="81"/>
    </row>
    <row r="145" spans="1:1">
      <c r="A145" s="81"/>
    </row>
    <row r="146" spans="1:1">
      <c r="A146" s="81"/>
    </row>
    <row r="147" spans="1:1">
      <c r="A147" s="81"/>
    </row>
    <row r="148" spans="1:1">
      <c r="A148" s="81"/>
    </row>
    <row r="149" spans="1:1">
      <c r="A149" s="81"/>
    </row>
    <row r="150" spans="1:1">
      <c r="A150" s="81"/>
    </row>
    <row r="151" spans="1:1">
      <c r="A151" s="81"/>
    </row>
    <row r="152" spans="1:1">
      <c r="A152" s="81"/>
    </row>
    <row r="153" spans="1:1">
      <c r="A153" s="81"/>
    </row>
    <row r="154" spans="1:1">
      <c r="A154" s="81"/>
    </row>
    <row r="155" spans="1:1">
      <c r="A155" s="81"/>
    </row>
    <row r="156" spans="1:1">
      <c r="A156" s="81"/>
    </row>
    <row r="157" spans="1:1">
      <c r="A157" s="81"/>
    </row>
    <row r="158" spans="1:1">
      <c r="A158" s="81"/>
    </row>
    <row r="159" spans="1:1">
      <c r="A159" s="81"/>
    </row>
  </sheetData>
  <phoneticPr fontId="2" type="noConversion"/>
  <pageMargins left="0.75" right="0.75" top="1" bottom="1" header="0.5" footer="0.5"/>
  <pageSetup paperSize="9" scale="71" orientation="landscape" r:id="rId1"/>
  <headerFooter alignWithMargins="0">
    <oddFooter>&amp;CPage &amp;P of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5"/>
  <sheetViews>
    <sheetView showGridLines="0" view="pageBreakPreview" zoomScaleNormal="85" zoomScaleSheetLayoutView="10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W74" sqref="W74"/>
    </sheetView>
  </sheetViews>
  <sheetFormatPr defaultRowHeight="11.25" outlineLevelCol="1"/>
  <cols>
    <col min="1" max="1" width="59.85546875" style="178" customWidth="1"/>
    <col min="2" max="3" width="7.7109375" style="201" hidden="1" customWidth="1" outlineLevel="1"/>
    <col min="4" max="5" width="8.5703125" style="201" hidden="1" customWidth="1" outlineLevel="1"/>
    <col min="6" max="6" width="7.7109375" style="201" hidden="1" customWidth="1" outlineLevel="1"/>
    <col min="7" max="8" width="8.7109375" style="201" hidden="1" customWidth="1" outlineLevel="1"/>
    <col min="9" max="9" width="9.85546875" style="201" hidden="1" customWidth="1" outlineLevel="1"/>
    <col min="10" max="10" width="7.7109375" style="201" hidden="1" customWidth="1" outlineLevel="1"/>
    <col min="11" max="12" width="8.5703125" style="201" hidden="1" customWidth="1" outlineLevel="1"/>
    <col min="13" max="13" width="8.5703125" style="201" customWidth="1" collapsed="1"/>
    <col min="14" max="15" width="8.5703125" style="201" customWidth="1"/>
    <col min="16" max="16" width="8.85546875" style="201" bestFit="1" customWidth="1"/>
    <col min="17" max="18" width="8.42578125" style="201" customWidth="1"/>
    <col min="19" max="19" width="7.7109375" style="201" customWidth="1"/>
    <col min="20" max="22" width="8.5703125" style="201" customWidth="1"/>
    <col min="23" max="23" width="9.28515625" style="178" bestFit="1" customWidth="1"/>
    <col min="24" max="16384" width="9.140625" style="178"/>
  </cols>
  <sheetData>
    <row r="1" spans="1:23" ht="12" thickBot="1">
      <c r="A1" s="144" t="s">
        <v>172</v>
      </c>
      <c r="B1" s="185" t="s">
        <v>7</v>
      </c>
      <c r="C1" s="185" t="s">
        <v>26</v>
      </c>
      <c r="D1" s="185" t="s">
        <v>27</v>
      </c>
      <c r="E1" s="185" t="s">
        <v>28</v>
      </c>
      <c r="F1" s="185" t="s">
        <v>0</v>
      </c>
      <c r="G1" s="185" t="s">
        <v>25</v>
      </c>
      <c r="H1" s="185" t="s">
        <v>24</v>
      </c>
      <c r="I1" s="185" t="s">
        <v>153</v>
      </c>
      <c r="J1" s="186" t="s">
        <v>191</v>
      </c>
      <c r="K1" s="186" t="s">
        <v>194</v>
      </c>
      <c r="L1" s="146" t="s">
        <v>196</v>
      </c>
      <c r="M1" s="185" t="s">
        <v>197</v>
      </c>
      <c r="N1" s="185" t="s">
        <v>204</v>
      </c>
      <c r="O1" s="185" t="s">
        <v>214</v>
      </c>
      <c r="P1" s="186" t="s">
        <v>218</v>
      </c>
      <c r="Q1" s="186" t="s">
        <v>219</v>
      </c>
      <c r="R1" s="186" t="s">
        <v>222</v>
      </c>
      <c r="S1" s="186"/>
      <c r="T1" s="185">
        <v>2006</v>
      </c>
      <c r="U1" s="185">
        <v>2007</v>
      </c>
      <c r="V1" s="185">
        <v>2008</v>
      </c>
      <c r="W1" s="185">
        <v>2009</v>
      </c>
    </row>
    <row r="2" spans="1:23" s="191" customFormat="1">
      <c r="A2" s="187" t="s">
        <v>44</v>
      </c>
      <c r="B2" s="188"/>
      <c r="C2" s="187"/>
      <c r="D2" s="187"/>
      <c r="E2" s="187"/>
      <c r="F2" s="187"/>
      <c r="G2" s="187"/>
      <c r="H2" s="187"/>
      <c r="I2" s="187"/>
      <c r="J2" s="189"/>
      <c r="K2" s="189"/>
      <c r="L2" s="190"/>
      <c r="M2" s="190"/>
      <c r="N2" s="190"/>
      <c r="O2" s="190"/>
      <c r="P2" s="189"/>
      <c r="Q2" s="189"/>
      <c r="R2" s="189"/>
      <c r="S2" s="189"/>
      <c r="T2" s="187"/>
      <c r="U2" s="187"/>
      <c r="V2" s="187"/>
      <c r="W2" s="187"/>
    </row>
    <row r="3" spans="1:23" s="191" customFormat="1">
      <c r="A3" s="192" t="s">
        <v>9</v>
      </c>
      <c r="B3" s="193">
        <v>545903</v>
      </c>
      <c r="C3" s="193">
        <v>943785</v>
      </c>
      <c r="D3" s="193">
        <v>1684719</v>
      </c>
      <c r="E3" s="193">
        <v>2065963</v>
      </c>
      <c r="F3" s="193">
        <v>456617</v>
      </c>
      <c r="G3" s="193">
        <v>1064980</v>
      </c>
      <c r="H3" s="193">
        <v>1657432</v>
      </c>
      <c r="I3" s="193">
        <v>2247283</v>
      </c>
      <c r="J3" s="194">
        <v>617724</v>
      </c>
      <c r="K3" s="194">
        <v>1530816</v>
      </c>
      <c r="L3" s="195">
        <v>2759369</v>
      </c>
      <c r="M3" s="195">
        <v>2278741</v>
      </c>
      <c r="N3" s="195">
        <v>-251672</v>
      </c>
      <c r="O3" s="195">
        <v>-320191</v>
      </c>
      <c r="P3" s="194">
        <v>-175143</v>
      </c>
      <c r="Q3" s="194">
        <v>98096</v>
      </c>
      <c r="R3" s="194">
        <v>107940</v>
      </c>
      <c r="S3" s="194"/>
      <c r="T3" s="193">
        <v>2065963</v>
      </c>
      <c r="U3" s="193">
        <v>2247283</v>
      </c>
      <c r="V3" s="193">
        <v>2278741</v>
      </c>
      <c r="W3" s="193">
        <f>Q3</f>
        <v>98096</v>
      </c>
    </row>
    <row r="4" spans="1:23" s="191" customFormat="1">
      <c r="A4" s="196" t="s">
        <v>45</v>
      </c>
      <c r="B4" s="193"/>
      <c r="C4" s="193"/>
      <c r="D4" s="193"/>
      <c r="E4" s="193"/>
      <c r="F4" s="193"/>
      <c r="G4" s="193"/>
      <c r="H4" s="193"/>
      <c r="I4" s="193"/>
      <c r="J4" s="194"/>
      <c r="K4" s="194"/>
      <c r="L4" s="195"/>
      <c r="M4" s="195"/>
      <c r="N4" s="195"/>
      <c r="O4" s="195"/>
      <c r="P4" s="194"/>
      <c r="Q4" s="194"/>
      <c r="R4" s="194"/>
      <c r="S4" s="194"/>
      <c r="T4" s="193"/>
      <c r="U4" s="193"/>
      <c r="V4" s="193"/>
      <c r="W4" s="193"/>
    </row>
    <row r="5" spans="1:23" s="191" customFormat="1">
      <c r="A5" s="188" t="s">
        <v>8</v>
      </c>
      <c r="B5" s="197">
        <v>4819</v>
      </c>
      <c r="C5" s="197">
        <v>11900</v>
      </c>
      <c r="D5" s="197">
        <v>15807</v>
      </c>
      <c r="E5" s="197">
        <v>25773</v>
      </c>
      <c r="F5" s="197">
        <v>6838</v>
      </c>
      <c r="G5" s="197">
        <v>13148</v>
      </c>
      <c r="H5" s="197">
        <v>19518</v>
      </c>
      <c r="I5" s="197">
        <v>24592</v>
      </c>
      <c r="J5" s="198">
        <v>9094</v>
      </c>
      <c r="K5" s="198">
        <v>27422</v>
      </c>
      <c r="L5" s="199">
        <v>101370</v>
      </c>
      <c r="M5" s="199">
        <v>-1730</v>
      </c>
      <c r="N5" s="199"/>
      <c r="O5" s="199"/>
      <c r="P5" s="198"/>
      <c r="Q5" s="198"/>
      <c r="R5" s="198"/>
      <c r="S5" s="198"/>
      <c r="T5" s="197">
        <v>25773</v>
      </c>
      <c r="U5" s="197">
        <v>24592</v>
      </c>
      <c r="V5" s="197">
        <v>-1730</v>
      </c>
      <c r="W5" s="197"/>
    </row>
    <row r="6" spans="1:23" s="191" customFormat="1">
      <c r="A6" s="188" t="s">
        <v>46</v>
      </c>
      <c r="B6" s="197">
        <v>73701</v>
      </c>
      <c r="C6" s="197">
        <v>158305</v>
      </c>
      <c r="D6" s="197">
        <v>250018</v>
      </c>
      <c r="E6" s="197">
        <v>357941</v>
      </c>
      <c r="F6" s="197">
        <v>102342</v>
      </c>
      <c r="G6" s="197">
        <v>197752</v>
      </c>
      <c r="H6" s="197">
        <v>297161</v>
      </c>
      <c r="I6" s="197">
        <v>407699</v>
      </c>
      <c r="J6" s="198">
        <v>119354</v>
      </c>
      <c r="K6" s="198">
        <v>245884</v>
      </c>
      <c r="L6" s="199">
        <v>379690</v>
      </c>
      <c r="M6" s="199">
        <v>498994</v>
      </c>
      <c r="N6" s="199">
        <v>96625</v>
      </c>
      <c r="O6" s="199">
        <v>222745</v>
      </c>
      <c r="P6" s="198">
        <v>348684</v>
      </c>
      <c r="Q6" s="198">
        <v>478116</v>
      </c>
      <c r="R6" s="198">
        <v>122995</v>
      </c>
      <c r="S6" s="198"/>
      <c r="T6" s="197">
        <v>357941</v>
      </c>
      <c r="U6" s="197">
        <v>407699</v>
      </c>
      <c r="V6" s="197">
        <v>498994</v>
      </c>
      <c r="W6" s="197">
        <f>Q6</f>
        <v>478116</v>
      </c>
    </row>
    <row r="7" spans="1:23" s="191" customFormat="1">
      <c r="A7" s="188" t="s">
        <v>47</v>
      </c>
      <c r="B7" s="197">
        <v>1492</v>
      </c>
      <c r="C7" s="197">
        <v>2719</v>
      </c>
      <c r="D7" s="197">
        <v>4763</v>
      </c>
      <c r="E7" s="197">
        <v>3582</v>
      </c>
      <c r="F7" s="197">
        <v>12609</v>
      </c>
      <c r="G7" s="197">
        <v>19791</v>
      </c>
      <c r="H7" s="197">
        <v>24575</v>
      </c>
      <c r="I7" s="197">
        <v>27285</v>
      </c>
      <c r="J7" s="198">
        <v>-6097</v>
      </c>
      <c r="K7" s="198">
        <v>580</v>
      </c>
      <c r="L7" s="199">
        <v>18556</v>
      </c>
      <c r="M7" s="199">
        <v>9594</v>
      </c>
      <c r="N7" s="199">
        <v>2104</v>
      </c>
      <c r="O7" s="199">
        <v>8059</v>
      </c>
      <c r="P7" s="198">
        <v>13132</v>
      </c>
      <c r="Q7" s="198">
        <v>4420</v>
      </c>
      <c r="R7" s="198">
        <v>1927</v>
      </c>
      <c r="S7" s="198"/>
      <c r="T7" s="197">
        <v>3582</v>
      </c>
      <c r="U7" s="197">
        <v>27285</v>
      </c>
      <c r="V7" s="197">
        <v>9594</v>
      </c>
      <c r="W7" s="197">
        <f>Q7</f>
        <v>4420</v>
      </c>
    </row>
    <row r="8" spans="1:23" s="200" customFormat="1">
      <c r="A8" s="188" t="s">
        <v>48</v>
      </c>
      <c r="B8" s="197">
        <v>-383759</v>
      </c>
      <c r="C8" s="197">
        <v>-390463</v>
      </c>
      <c r="D8" s="197">
        <v>-395341</v>
      </c>
      <c r="E8" s="197">
        <v>-400696</v>
      </c>
      <c r="F8" s="197">
        <v>1492</v>
      </c>
      <c r="G8" s="197">
        <v>3442</v>
      </c>
      <c r="H8" s="197">
        <v>3542</v>
      </c>
      <c r="I8" s="197">
        <v>23522</v>
      </c>
      <c r="J8" s="198">
        <v>-6421</v>
      </c>
      <c r="K8" s="198">
        <v>-3948</v>
      </c>
      <c r="L8" s="199">
        <v>-25243</v>
      </c>
      <c r="M8" s="199">
        <v>21319</v>
      </c>
      <c r="N8" s="199">
        <v>1472</v>
      </c>
      <c r="O8" s="199">
        <v>1580</v>
      </c>
      <c r="P8" s="198">
        <v>1862</v>
      </c>
      <c r="Q8" s="198">
        <v>10904</v>
      </c>
      <c r="R8" s="198">
        <v>1312</v>
      </c>
      <c r="S8" s="198"/>
      <c r="T8" s="197">
        <v>-400696</v>
      </c>
      <c r="U8" s="197">
        <v>23522</v>
      </c>
      <c r="V8" s="197">
        <v>21319</v>
      </c>
      <c r="W8" s="197">
        <f>Q8</f>
        <v>10904</v>
      </c>
    </row>
    <row r="9" spans="1:23" s="191" customFormat="1">
      <c r="A9" s="188" t="s">
        <v>49</v>
      </c>
      <c r="B9" s="197"/>
      <c r="C9" s="197"/>
      <c r="D9" s="197">
        <v>-226706</v>
      </c>
      <c r="E9" s="197">
        <v>-227524</v>
      </c>
      <c r="F9" s="197"/>
      <c r="G9" s="197">
        <v>-81511</v>
      </c>
      <c r="H9" s="197">
        <v>-82116</v>
      </c>
      <c r="I9" s="197">
        <v>-83122</v>
      </c>
      <c r="J9" s="198"/>
      <c r="K9" s="198"/>
      <c r="L9" s="199"/>
      <c r="M9" s="199"/>
      <c r="N9" s="199"/>
      <c r="O9" s="199"/>
      <c r="P9" s="198"/>
      <c r="Q9" s="198"/>
      <c r="R9" s="198"/>
      <c r="S9" s="198"/>
      <c r="T9" s="197">
        <v>-227524</v>
      </c>
      <c r="U9" s="197">
        <v>-83122</v>
      </c>
      <c r="V9" s="197"/>
      <c r="W9" s="197"/>
    </row>
    <row r="10" spans="1:23">
      <c r="A10" s="188" t="s">
        <v>50</v>
      </c>
      <c r="B10" s="197"/>
      <c r="C10" s="197"/>
      <c r="F10" s="197"/>
      <c r="H10" s="197">
        <v>-1245</v>
      </c>
      <c r="I10" s="197">
        <v>-1261</v>
      </c>
      <c r="J10" s="198"/>
      <c r="K10" s="198"/>
      <c r="L10" s="199"/>
      <c r="M10" s="199"/>
      <c r="N10" s="199"/>
      <c r="O10" s="199"/>
      <c r="P10" s="198"/>
      <c r="Q10" s="198"/>
      <c r="R10" s="198"/>
      <c r="S10" s="198"/>
      <c r="T10" s="197"/>
      <c r="U10" s="197">
        <v>-1261</v>
      </c>
      <c r="V10" s="197"/>
      <c r="W10" s="197"/>
    </row>
    <row r="11" spans="1:23">
      <c r="A11" s="188" t="s">
        <v>51</v>
      </c>
      <c r="B11" s="197">
        <v>-483</v>
      </c>
      <c r="C11" s="197">
        <v>-492</v>
      </c>
      <c r="D11" s="197">
        <v>-497</v>
      </c>
      <c r="E11" s="197">
        <v>-501</v>
      </c>
      <c r="F11" s="197">
        <v>-10180</v>
      </c>
      <c r="G11" s="197">
        <v>-7729</v>
      </c>
      <c r="H11" s="197">
        <v>25829</v>
      </c>
      <c r="I11" s="197">
        <v>50312</v>
      </c>
      <c r="J11" s="198">
        <v>7841</v>
      </c>
      <c r="K11" s="198">
        <v>-42774</v>
      </c>
      <c r="L11" s="199">
        <v>-62009</v>
      </c>
      <c r="M11" s="199">
        <v>151212</v>
      </c>
      <c r="N11" s="199">
        <v>142638</v>
      </c>
      <c r="O11" s="199">
        <v>258805</v>
      </c>
      <c r="P11" s="198">
        <v>344093</v>
      </c>
      <c r="Q11" s="198">
        <v>314860</v>
      </c>
      <c r="R11" s="198">
        <v>26716</v>
      </c>
      <c r="S11" s="198"/>
      <c r="T11" s="197">
        <v>-501</v>
      </c>
      <c r="U11" s="197">
        <v>50312</v>
      </c>
      <c r="V11" s="197">
        <v>151212</v>
      </c>
      <c r="W11" s="197">
        <f>Q11</f>
        <v>314860</v>
      </c>
    </row>
    <row r="12" spans="1:23" s="202" customFormat="1">
      <c r="A12" s="188" t="s">
        <v>209</v>
      </c>
      <c r="B12" s="197">
        <v>-6857</v>
      </c>
      <c r="C12" s="197">
        <v>-7343</v>
      </c>
      <c r="D12" s="197">
        <v>-13470</v>
      </c>
      <c r="E12" s="197">
        <v>-38732</v>
      </c>
      <c r="F12" s="197">
        <v>40613</v>
      </c>
      <c r="G12" s="197">
        <v>47524</v>
      </c>
      <c r="H12" s="197">
        <v>57045</v>
      </c>
      <c r="I12" s="197">
        <v>37925</v>
      </c>
      <c r="J12" s="198">
        <v>-70379</v>
      </c>
      <c r="K12" s="198">
        <v>-63206</v>
      </c>
      <c r="L12" s="199">
        <v>-91922</v>
      </c>
      <c r="M12" s="199">
        <v>-259446</v>
      </c>
      <c r="N12" s="199">
        <v>-26778</v>
      </c>
      <c r="O12" s="199">
        <v>-22598</v>
      </c>
      <c r="P12" s="198">
        <v>36829</v>
      </c>
      <c r="Q12" s="198">
        <v>34442</v>
      </c>
      <c r="R12" s="198">
        <v>8137</v>
      </c>
      <c r="S12" s="198"/>
      <c r="T12" s="197">
        <v>-38732</v>
      </c>
      <c r="U12" s="197">
        <v>37925</v>
      </c>
      <c r="V12" s="197">
        <v>-259446</v>
      </c>
      <c r="W12" s="197">
        <f>Q12</f>
        <v>34442</v>
      </c>
    </row>
    <row r="13" spans="1:23">
      <c r="A13" s="203" t="s">
        <v>52</v>
      </c>
      <c r="B13" s="204"/>
      <c r="C13" s="204"/>
      <c r="D13" s="204"/>
      <c r="E13" s="204"/>
      <c r="F13" s="204">
        <v>-30028</v>
      </c>
      <c r="G13" s="204"/>
      <c r="H13" s="204"/>
      <c r="I13" s="204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4"/>
      <c r="U13" s="204"/>
      <c r="V13" s="204"/>
      <c r="W13" s="204"/>
    </row>
    <row r="14" spans="1:23">
      <c r="A14" s="203" t="s">
        <v>53</v>
      </c>
      <c r="B14" s="204"/>
      <c r="C14" s="204"/>
      <c r="D14" s="204"/>
      <c r="E14" s="204"/>
      <c r="F14" s="204"/>
      <c r="G14" s="204"/>
      <c r="H14" s="204"/>
      <c r="I14" s="204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4"/>
      <c r="U14" s="204"/>
      <c r="V14" s="204"/>
      <c r="W14" s="204"/>
    </row>
    <row r="15" spans="1:23">
      <c r="A15" s="203" t="s">
        <v>54</v>
      </c>
      <c r="B15" s="204"/>
      <c r="C15" s="204"/>
      <c r="D15" s="204"/>
      <c r="E15" s="204">
        <v>136916</v>
      </c>
      <c r="F15" s="204"/>
      <c r="G15" s="204"/>
      <c r="H15" s="204"/>
      <c r="I15" s="204"/>
      <c r="J15" s="205"/>
      <c r="K15" s="205"/>
      <c r="L15" s="205"/>
      <c r="M15" s="205">
        <v>128389</v>
      </c>
      <c r="N15" s="205"/>
      <c r="O15" s="205"/>
      <c r="P15" s="205"/>
      <c r="Q15" s="205">
        <v>43662</v>
      </c>
      <c r="R15" s="205"/>
      <c r="S15" s="205"/>
      <c r="T15" s="204">
        <v>136916</v>
      </c>
      <c r="U15" s="204"/>
      <c r="V15" s="204">
        <v>128389</v>
      </c>
      <c r="W15" s="204">
        <f>Q15</f>
        <v>43662</v>
      </c>
    </row>
    <row r="16" spans="1:23">
      <c r="A16" s="206" t="s">
        <v>200</v>
      </c>
      <c r="B16" s="204"/>
      <c r="C16" s="204"/>
      <c r="D16" s="204"/>
      <c r="E16" s="204">
        <v>-6125</v>
      </c>
      <c r="F16" s="204"/>
      <c r="G16" s="204"/>
      <c r="H16" s="204"/>
      <c r="I16" s="204">
        <v>-58708</v>
      </c>
      <c r="J16" s="205"/>
      <c r="K16" s="205"/>
      <c r="L16" s="205"/>
      <c r="M16" s="205">
        <v>653297</v>
      </c>
      <c r="N16" s="205">
        <v>16780</v>
      </c>
      <c r="O16" s="205">
        <v>-136919</v>
      </c>
      <c r="P16" s="205">
        <v>-315096</v>
      </c>
      <c r="Q16" s="205">
        <v>-470930</v>
      </c>
      <c r="R16" s="205">
        <v>-4435</v>
      </c>
      <c r="S16" s="205"/>
      <c r="T16" s="204">
        <v>-6125</v>
      </c>
      <c r="U16" s="204">
        <v>-58708</v>
      </c>
      <c r="V16" s="204">
        <v>653297</v>
      </c>
      <c r="W16" s="204">
        <f>Q16</f>
        <v>-470930</v>
      </c>
    </row>
    <row r="17" spans="1:23">
      <c r="A17" s="206" t="s">
        <v>201</v>
      </c>
      <c r="B17" s="204"/>
      <c r="C17" s="204"/>
      <c r="D17" s="204"/>
      <c r="E17" s="204"/>
      <c r="F17" s="204"/>
      <c r="G17" s="204"/>
      <c r="H17" s="204"/>
      <c r="I17" s="204"/>
      <c r="J17" s="205"/>
      <c r="K17" s="205"/>
      <c r="L17" s="205"/>
      <c r="M17" s="205">
        <v>234000</v>
      </c>
      <c r="N17" s="205"/>
      <c r="O17" s="205"/>
      <c r="P17" s="205"/>
      <c r="Q17" s="205"/>
      <c r="R17" s="205"/>
      <c r="S17" s="205"/>
      <c r="T17" s="204"/>
      <c r="U17" s="204"/>
      <c r="V17" s="204">
        <v>234000</v>
      </c>
      <c r="W17" s="204"/>
    </row>
    <row r="18" spans="1:23">
      <c r="A18" s="206" t="s">
        <v>55</v>
      </c>
      <c r="B18" s="204"/>
      <c r="C18" s="204"/>
      <c r="D18" s="204"/>
      <c r="E18" s="204">
        <v>19765</v>
      </c>
      <c r="F18" s="204">
        <v>6019</v>
      </c>
      <c r="G18" s="204">
        <v>6070</v>
      </c>
      <c r="H18" s="204">
        <v>6115</v>
      </c>
      <c r="I18" s="204">
        <v>6190</v>
      </c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4">
        <v>19765</v>
      </c>
      <c r="U18" s="204">
        <v>6190</v>
      </c>
      <c r="V18" s="204"/>
      <c r="W18" s="204"/>
    </row>
    <row r="19" spans="1:23">
      <c r="A19" s="206" t="s">
        <v>202</v>
      </c>
      <c r="B19" s="204"/>
      <c r="C19" s="204"/>
      <c r="D19" s="204"/>
      <c r="E19" s="204"/>
      <c r="F19" s="204"/>
      <c r="G19" s="204"/>
      <c r="H19" s="204"/>
      <c r="I19" s="204"/>
      <c r="J19" s="205"/>
      <c r="K19" s="205"/>
      <c r="L19" s="205"/>
      <c r="M19" s="205">
        <v>-11431</v>
      </c>
      <c r="N19" s="205"/>
      <c r="O19" s="205"/>
      <c r="P19" s="205"/>
      <c r="Q19" s="205"/>
      <c r="R19" s="205"/>
      <c r="S19" s="205"/>
      <c r="T19" s="204"/>
      <c r="U19" s="204"/>
      <c r="V19" s="204">
        <v>-11431</v>
      </c>
      <c r="W19" s="204"/>
    </row>
    <row r="20" spans="1:23" s="207" customFormat="1">
      <c r="A20" s="203" t="s">
        <v>56</v>
      </c>
      <c r="B20" s="204">
        <v>14867</v>
      </c>
      <c r="C20" s="204">
        <v>21558</v>
      </c>
      <c r="D20" s="204">
        <v>27103</v>
      </c>
      <c r="E20" s="204">
        <v>21386</v>
      </c>
      <c r="F20" s="204">
        <v>-2591</v>
      </c>
      <c r="G20" s="204">
        <v>-1510</v>
      </c>
      <c r="H20" s="204">
        <v>4441</v>
      </c>
      <c r="I20" s="204">
        <v>16348</v>
      </c>
      <c r="J20" s="205">
        <v>4600</v>
      </c>
      <c r="K20" s="205">
        <v>47734</v>
      </c>
      <c r="L20" s="205">
        <v>-22965</v>
      </c>
      <c r="M20" s="205">
        <v>68285</v>
      </c>
      <c r="N20" s="205">
        <v>10072</v>
      </c>
      <c r="O20" s="205">
        <v>12984</v>
      </c>
      <c r="P20" s="205">
        <v>19616</v>
      </c>
      <c r="Q20" s="205">
        <v>21825</v>
      </c>
      <c r="R20" s="205">
        <v>13971</v>
      </c>
      <c r="S20" s="205"/>
      <c r="T20" s="204">
        <v>21386</v>
      </c>
      <c r="U20" s="204">
        <v>16348</v>
      </c>
      <c r="V20" s="204">
        <v>68285</v>
      </c>
      <c r="W20" s="204">
        <f>Q20</f>
        <v>21825</v>
      </c>
    </row>
    <row r="21" spans="1:23" s="211" customFormat="1">
      <c r="A21" s="208" t="s">
        <v>57</v>
      </c>
      <c r="B21" s="209"/>
      <c r="C21" s="209"/>
      <c r="D21" s="209"/>
      <c r="E21" s="209"/>
      <c r="F21" s="209"/>
      <c r="G21" s="209"/>
      <c r="H21" s="209"/>
      <c r="I21" s="209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09"/>
      <c r="U21" s="209"/>
      <c r="V21" s="209"/>
      <c r="W21" s="209"/>
    </row>
    <row r="22" spans="1:23" s="211" customFormat="1">
      <c r="A22" s="188" t="s">
        <v>210</v>
      </c>
      <c r="B22" s="197">
        <v>-24790</v>
      </c>
      <c r="C22" s="197">
        <v>-137577</v>
      </c>
      <c r="D22" s="197">
        <v>-155745</v>
      </c>
      <c r="E22" s="197">
        <v>-135234</v>
      </c>
      <c r="F22" s="197">
        <v>-135520</v>
      </c>
      <c r="G22" s="197">
        <v>-17551</v>
      </c>
      <c r="H22" s="197">
        <v>-61538</v>
      </c>
      <c r="I22" s="197">
        <v>-33325</v>
      </c>
      <c r="J22" s="198">
        <v>-260800</v>
      </c>
      <c r="K22" s="198">
        <v>183443</v>
      </c>
      <c r="L22" s="199">
        <v>-17931</v>
      </c>
      <c r="M22" s="199">
        <v>-698002</v>
      </c>
      <c r="N22" s="199">
        <v>98258</v>
      </c>
      <c r="O22" s="199">
        <v>494731</v>
      </c>
      <c r="P22" s="198">
        <v>504158</v>
      </c>
      <c r="Q22" s="198">
        <v>493751</v>
      </c>
      <c r="R22" s="198">
        <v>-122052</v>
      </c>
      <c r="S22" s="198"/>
      <c r="T22" s="197">
        <v>-135234</v>
      </c>
      <c r="U22" s="197">
        <v>-33325</v>
      </c>
      <c r="V22" s="197">
        <v>-698002</v>
      </c>
      <c r="W22" s="197">
        <f>Q22</f>
        <v>493751</v>
      </c>
    </row>
    <row r="23" spans="1:23" s="211" customFormat="1">
      <c r="A23" s="188" t="s">
        <v>211</v>
      </c>
      <c r="B23" s="197">
        <v>22158</v>
      </c>
      <c r="C23" s="197">
        <v>-4357</v>
      </c>
      <c r="D23" s="197">
        <v>-68914</v>
      </c>
      <c r="E23" s="197">
        <v>-159995</v>
      </c>
      <c r="F23" s="197">
        <v>-24596</v>
      </c>
      <c r="G23" s="197">
        <v>-80258</v>
      </c>
      <c r="H23" s="197">
        <v>-152130</v>
      </c>
      <c r="I23" s="197">
        <v>-200074</v>
      </c>
      <c r="J23" s="198">
        <v>-229482</v>
      </c>
      <c r="K23" s="198">
        <v>74123</v>
      </c>
      <c r="L23" s="199">
        <v>-341985</v>
      </c>
      <c r="M23" s="199">
        <v>-364316</v>
      </c>
      <c r="N23" s="199">
        <v>294444</v>
      </c>
      <c r="O23" s="199">
        <v>401532</v>
      </c>
      <c r="P23" s="198">
        <v>420804</v>
      </c>
      <c r="Q23" s="198">
        <v>331396</v>
      </c>
      <c r="R23" s="198">
        <v>-153603</v>
      </c>
      <c r="S23" s="198"/>
      <c r="T23" s="197">
        <v>-159995</v>
      </c>
      <c r="U23" s="197">
        <v>-200074</v>
      </c>
      <c r="V23" s="197">
        <v>-364316</v>
      </c>
      <c r="W23" s="197">
        <f>Q23</f>
        <v>331396</v>
      </c>
    </row>
    <row r="24" spans="1:23" s="211" customFormat="1">
      <c r="A24" s="188" t="s">
        <v>212</v>
      </c>
      <c r="B24" s="197">
        <v>4317</v>
      </c>
      <c r="C24" s="197">
        <v>-1276</v>
      </c>
      <c r="D24" s="197">
        <v>-150</v>
      </c>
      <c r="E24" s="197">
        <v>-16905</v>
      </c>
      <c r="F24" s="197">
        <v>-28776</v>
      </c>
      <c r="G24" s="197">
        <v>-10286</v>
      </c>
      <c r="H24" s="197">
        <v>-42847</v>
      </c>
      <c r="I24" s="197">
        <v>-43633</v>
      </c>
      <c r="J24" s="198">
        <v>-14716</v>
      </c>
      <c r="K24" s="198">
        <v>-17829</v>
      </c>
      <c r="L24" s="199">
        <v>14889</v>
      </c>
      <c r="M24" s="199">
        <v>45690</v>
      </c>
      <c r="N24" s="199">
        <v>-4082</v>
      </c>
      <c r="O24" s="199">
        <v>-146</v>
      </c>
      <c r="P24" s="198">
        <v>4865</v>
      </c>
      <c r="Q24" s="198">
        <v>17193</v>
      </c>
      <c r="R24" s="198">
        <v>-1712</v>
      </c>
      <c r="S24" s="198"/>
      <c r="T24" s="197">
        <v>-16905</v>
      </c>
      <c r="U24" s="197">
        <v>-43633</v>
      </c>
      <c r="V24" s="197">
        <v>45690</v>
      </c>
      <c r="W24" s="197">
        <f>Q24</f>
        <v>17193</v>
      </c>
    </row>
    <row r="25" spans="1:23">
      <c r="A25" s="188" t="s">
        <v>58</v>
      </c>
      <c r="B25" s="197">
        <v>-19673</v>
      </c>
      <c r="C25" s="197">
        <v>-42000</v>
      </c>
      <c r="D25" s="197">
        <v>-64512</v>
      </c>
      <c r="E25" s="197">
        <v>-69776</v>
      </c>
      <c r="F25" s="197">
        <v>-1277</v>
      </c>
      <c r="G25" s="197">
        <v>-104199</v>
      </c>
      <c r="H25" s="197">
        <v>-104973</v>
      </c>
      <c r="I25" s="197">
        <v>-106260</v>
      </c>
      <c r="J25" s="198"/>
      <c r="K25" s="198"/>
      <c r="L25" s="199"/>
      <c r="M25" s="199"/>
      <c r="N25" s="199"/>
      <c r="O25" s="199"/>
      <c r="P25" s="198"/>
      <c r="Q25" s="198"/>
      <c r="R25" s="198"/>
      <c r="S25" s="198"/>
      <c r="T25" s="197">
        <v>-69776</v>
      </c>
      <c r="U25" s="197">
        <v>-106260</v>
      </c>
      <c r="V25" s="197"/>
      <c r="W25" s="197"/>
    </row>
    <row r="26" spans="1:23" s="211" customFormat="1">
      <c r="A26" s="188" t="s">
        <v>213</v>
      </c>
      <c r="B26" s="197">
        <v>-59742</v>
      </c>
      <c r="C26" s="197">
        <v>-41369</v>
      </c>
      <c r="D26" s="197">
        <v>-117640</v>
      </c>
      <c r="E26" s="197">
        <v>-23125</v>
      </c>
      <c r="F26" s="197">
        <v>79082</v>
      </c>
      <c r="G26" s="197">
        <v>338080</v>
      </c>
      <c r="H26" s="197">
        <v>349209</v>
      </c>
      <c r="I26" s="197">
        <v>242830</v>
      </c>
      <c r="J26" s="198">
        <v>60175</v>
      </c>
      <c r="K26" s="198">
        <v>-870745</v>
      </c>
      <c r="L26" s="199">
        <v>-891376</v>
      </c>
      <c r="M26" s="199">
        <v>89776</v>
      </c>
      <c r="N26" s="199">
        <v>-15205</v>
      </c>
      <c r="O26" s="199">
        <v>-11014</v>
      </c>
      <c r="P26" s="198">
        <v>16690</v>
      </c>
      <c r="Q26" s="198">
        <v>10534</v>
      </c>
      <c r="R26" s="198">
        <v>95362</v>
      </c>
      <c r="S26" s="198"/>
      <c r="T26" s="197">
        <v>-23125</v>
      </c>
      <c r="U26" s="197">
        <v>242830</v>
      </c>
      <c r="V26" s="197">
        <v>89776</v>
      </c>
      <c r="W26" s="197">
        <f>Q26</f>
        <v>10534</v>
      </c>
    </row>
    <row r="27" spans="1:23" s="211" customFormat="1">
      <c r="A27" s="188" t="s">
        <v>59</v>
      </c>
      <c r="B27" s="197">
        <v>-12862</v>
      </c>
      <c r="C27" s="197">
        <v>14387</v>
      </c>
      <c r="D27" s="197">
        <v>90052</v>
      </c>
      <c r="E27" s="197">
        <v>32376</v>
      </c>
      <c r="F27" s="197">
        <v>-13334</v>
      </c>
      <c r="G27" s="197">
        <v>-20826</v>
      </c>
      <c r="H27" s="197">
        <v>-20978</v>
      </c>
      <c r="I27" s="197">
        <v>-33700</v>
      </c>
      <c r="J27" s="198">
        <v>19173</v>
      </c>
      <c r="K27" s="198">
        <v>72665</v>
      </c>
      <c r="L27" s="199">
        <v>67617</v>
      </c>
      <c r="M27" s="205">
        <v>-63610</v>
      </c>
      <c r="N27" s="205">
        <v>17507</v>
      </c>
      <c r="O27" s="205">
        <v>17597</v>
      </c>
      <c r="P27" s="198">
        <v>30556</v>
      </c>
      <c r="Q27" s="198">
        <v>5990</v>
      </c>
      <c r="R27" s="198">
        <v>6162</v>
      </c>
      <c r="S27" s="198"/>
      <c r="T27" s="197">
        <v>32376</v>
      </c>
      <c r="U27" s="197">
        <v>-33700</v>
      </c>
      <c r="V27" s="197">
        <v>-63610</v>
      </c>
      <c r="W27" s="197">
        <f>Q27</f>
        <v>5990</v>
      </c>
    </row>
    <row r="28" spans="1:23" s="211" customFormat="1">
      <c r="A28" s="212"/>
      <c r="B28" s="209"/>
      <c r="C28" s="209"/>
      <c r="D28" s="209"/>
      <c r="E28" s="209"/>
      <c r="F28" s="209"/>
      <c r="G28" s="209"/>
      <c r="H28" s="209"/>
      <c r="I28" s="209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09"/>
      <c r="U28" s="209"/>
      <c r="V28" s="209"/>
      <c r="W28" s="209"/>
    </row>
    <row r="29" spans="1:23" s="211" customFormat="1">
      <c r="A29" s="213" t="s">
        <v>60</v>
      </c>
      <c r="B29" s="214">
        <v>159091</v>
      </c>
      <c r="C29" s="214">
        <v>527777</v>
      </c>
      <c r="D29" s="214">
        <v>1029487</v>
      </c>
      <c r="E29" s="214">
        <v>1585089</v>
      </c>
      <c r="F29" s="214">
        <v>459310</v>
      </c>
      <c r="G29" s="214">
        <v>1366917</v>
      </c>
      <c r="H29" s="214">
        <v>1979040</v>
      </c>
      <c r="I29" s="214">
        <v>2523903</v>
      </c>
      <c r="J29" s="215">
        <v>250066</v>
      </c>
      <c r="K29" s="215">
        <v>1184165</v>
      </c>
      <c r="L29" s="215">
        <v>1888060</v>
      </c>
      <c r="M29" s="215">
        <v>2780762</v>
      </c>
      <c r="N29" s="215">
        <v>382163</v>
      </c>
      <c r="O29" s="215">
        <v>927165</v>
      </c>
      <c r="P29" s="215">
        <v>1251050</v>
      </c>
      <c r="Q29" s="215">
        <v>1394259</v>
      </c>
      <c r="R29" s="215">
        <v>102720</v>
      </c>
      <c r="S29" s="215"/>
      <c r="T29" s="214">
        <v>1585089</v>
      </c>
      <c r="U29" s="214">
        <v>2523903</v>
      </c>
      <c r="V29" s="214">
        <v>2780762</v>
      </c>
      <c r="W29" s="214">
        <f>Q29</f>
        <v>1394259</v>
      </c>
    </row>
    <row r="30" spans="1:23" s="207" customFormat="1">
      <c r="A30" s="216"/>
      <c r="B30" s="217"/>
      <c r="C30" s="217"/>
      <c r="D30" s="217"/>
      <c r="E30" s="217"/>
      <c r="F30" s="217"/>
      <c r="G30" s="217"/>
      <c r="H30" s="217"/>
      <c r="I30" s="217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7"/>
      <c r="U30" s="217"/>
      <c r="V30" s="217"/>
      <c r="W30" s="217"/>
    </row>
    <row r="31" spans="1:23" s="207" customFormat="1">
      <c r="A31" s="219" t="s">
        <v>61</v>
      </c>
      <c r="B31" s="220"/>
      <c r="C31" s="220"/>
      <c r="D31" s="220"/>
      <c r="E31" s="220"/>
      <c r="F31" s="220"/>
      <c r="G31" s="220"/>
      <c r="H31" s="220"/>
      <c r="I31" s="220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0"/>
      <c r="U31" s="220"/>
      <c r="V31" s="220"/>
      <c r="W31" s="220"/>
    </row>
    <row r="32" spans="1:23" s="225" customFormat="1">
      <c r="A32" s="222" t="s">
        <v>62</v>
      </c>
      <c r="B32" s="223">
        <v>-59365</v>
      </c>
      <c r="C32" s="223">
        <v>-809655</v>
      </c>
      <c r="D32" s="223">
        <v>-1348063</v>
      </c>
      <c r="E32" s="223">
        <v>-1347545</v>
      </c>
      <c r="F32" s="223"/>
      <c r="G32" s="223"/>
      <c r="H32" s="223"/>
      <c r="I32" s="223"/>
      <c r="J32" s="224">
        <v>-28169</v>
      </c>
      <c r="K32" s="224">
        <v>-126144</v>
      </c>
      <c r="L32" s="224">
        <v>-160493</v>
      </c>
      <c r="M32" s="224">
        <v>-514156</v>
      </c>
      <c r="N32" s="224"/>
      <c r="O32" s="224"/>
      <c r="P32" s="224"/>
      <c r="Q32" s="224"/>
      <c r="R32" s="224"/>
      <c r="S32" s="224"/>
      <c r="T32" s="223">
        <v>-1347545</v>
      </c>
      <c r="U32" s="223"/>
      <c r="V32" s="223">
        <v>-514156</v>
      </c>
      <c r="W32" s="223"/>
    </row>
    <row r="33" spans="1:27">
      <c r="A33" s="222" t="s">
        <v>193</v>
      </c>
      <c r="B33" s="223"/>
      <c r="C33" s="223"/>
      <c r="D33" s="223"/>
      <c r="E33" s="223"/>
      <c r="F33" s="223"/>
      <c r="G33" s="223"/>
      <c r="H33" s="223"/>
      <c r="I33" s="223"/>
      <c r="J33" s="224">
        <v>-299928</v>
      </c>
      <c r="K33" s="224">
        <v>-299928</v>
      </c>
      <c r="L33" s="224">
        <v>-299928</v>
      </c>
      <c r="M33" s="224">
        <v>-299928</v>
      </c>
      <c r="N33" s="224"/>
      <c r="O33" s="224"/>
      <c r="P33" s="224"/>
      <c r="Q33" s="224"/>
      <c r="R33" s="224"/>
      <c r="S33" s="224"/>
      <c r="T33" s="223"/>
      <c r="U33" s="223"/>
      <c r="V33" s="223">
        <v>-299928</v>
      </c>
      <c r="W33" s="223"/>
    </row>
    <row r="34" spans="1:27" s="202" customFormat="1">
      <c r="A34" s="222" t="s">
        <v>63</v>
      </c>
      <c r="B34" s="223"/>
      <c r="C34" s="223"/>
      <c r="D34" s="223"/>
      <c r="E34" s="223">
        <v>-805503</v>
      </c>
      <c r="F34" s="223"/>
      <c r="G34" s="223"/>
      <c r="H34" s="223"/>
      <c r="I34" s="223"/>
      <c r="J34" s="224"/>
      <c r="K34" s="224"/>
      <c r="L34" s="224"/>
      <c r="M34" s="224">
        <v>-6488</v>
      </c>
      <c r="N34" s="224"/>
      <c r="O34" s="224"/>
      <c r="P34" s="224"/>
      <c r="Q34" s="224"/>
      <c r="R34" s="224"/>
      <c r="S34" s="224"/>
      <c r="T34" s="223">
        <v>-805503</v>
      </c>
      <c r="U34" s="223"/>
      <c r="V34" s="223">
        <v>-6488</v>
      </c>
      <c r="W34" s="223"/>
    </row>
    <row r="35" spans="1:27" ht="11.25" customHeight="1">
      <c r="A35" s="222" t="s">
        <v>162</v>
      </c>
      <c r="B35" s="223"/>
      <c r="C35" s="223"/>
      <c r="D35" s="223"/>
      <c r="E35" s="223"/>
      <c r="F35" s="223"/>
      <c r="G35" s="223"/>
      <c r="H35" s="223"/>
      <c r="I35" s="223">
        <v>24038</v>
      </c>
      <c r="J35" s="224"/>
      <c r="K35" s="224">
        <v>297905</v>
      </c>
      <c r="L35" s="224">
        <v>297905</v>
      </c>
      <c r="M35" s="224">
        <v>297905</v>
      </c>
      <c r="N35" s="224"/>
      <c r="O35" s="224"/>
      <c r="P35" s="224"/>
      <c r="Q35" s="224"/>
      <c r="R35" s="224"/>
      <c r="S35" s="224"/>
      <c r="T35" s="223"/>
      <c r="U35" s="223">
        <v>24038</v>
      </c>
      <c r="V35" s="224">
        <v>297905</v>
      </c>
      <c r="W35" s="224"/>
      <c r="X35" s="202"/>
      <c r="Y35" s="202"/>
      <c r="Z35" s="202"/>
      <c r="AA35" s="202"/>
    </row>
    <row r="36" spans="1:27" ht="12" customHeight="1">
      <c r="A36" s="226" t="s">
        <v>64</v>
      </c>
      <c r="B36" s="223"/>
      <c r="C36" s="223"/>
      <c r="D36" s="223">
        <v>274563</v>
      </c>
      <c r="E36" s="223">
        <v>302526</v>
      </c>
      <c r="F36" s="223"/>
      <c r="G36" s="223"/>
      <c r="H36" s="223"/>
      <c r="I36" s="223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3">
        <v>302526</v>
      </c>
      <c r="U36" s="223"/>
      <c r="V36" s="223"/>
      <c r="W36" s="223"/>
    </row>
    <row r="37" spans="1:27">
      <c r="A37" s="222" t="s">
        <v>65</v>
      </c>
      <c r="B37" s="223"/>
      <c r="C37" s="223"/>
      <c r="D37" s="223"/>
      <c r="E37" s="223"/>
      <c r="F37" s="223">
        <v>37124</v>
      </c>
      <c r="G37" s="223">
        <v>37442</v>
      </c>
      <c r="H37" s="223">
        <v>37720</v>
      </c>
      <c r="I37" s="223">
        <v>37089</v>
      </c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3"/>
      <c r="U37" s="223">
        <v>37089</v>
      </c>
      <c r="V37" s="223"/>
      <c r="W37" s="223"/>
    </row>
    <row r="38" spans="1:27" s="89" customFormat="1">
      <c r="A38" s="226" t="s">
        <v>66</v>
      </c>
      <c r="B38" s="223">
        <v>2744</v>
      </c>
      <c r="C38" s="223">
        <v>2926</v>
      </c>
      <c r="D38" s="223">
        <v>9475</v>
      </c>
      <c r="E38" s="223">
        <v>15565</v>
      </c>
      <c r="F38" s="223">
        <v>1690</v>
      </c>
      <c r="G38" s="223">
        <v>6977</v>
      </c>
      <c r="H38" s="223">
        <v>7256</v>
      </c>
      <c r="I38" s="223">
        <v>12278</v>
      </c>
      <c r="J38" s="224">
        <v>4178</v>
      </c>
      <c r="K38" s="224">
        <v>6209</v>
      </c>
      <c r="L38" s="224">
        <v>7819</v>
      </c>
      <c r="M38" s="224">
        <v>9789</v>
      </c>
      <c r="N38" s="224">
        <v>1559</v>
      </c>
      <c r="O38" s="224">
        <v>5053</v>
      </c>
      <c r="P38" s="224">
        <v>10403</v>
      </c>
      <c r="Q38" s="224">
        <v>12719</v>
      </c>
      <c r="R38" s="224">
        <v>3095</v>
      </c>
      <c r="S38" s="224"/>
      <c r="T38" s="223">
        <v>15565</v>
      </c>
      <c r="U38" s="223">
        <v>12278</v>
      </c>
      <c r="V38" s="223">
        <v>9789</v>
      </c>
      <c r="W38" s="223">
        <f>Q38</f>
        <v>12719</v>
      </c>
      <c r="X38" s="178"/>
      <c r="Y38" s="178"/>
      <c r="Z38" s="178"/>
      <c r="AA38" s="178"/>
    </row>
    <row r="39" spans="1:27" s="89" customFormat="1">
      <c r="A39" s="226" t="s">
        <v>67</v>
      </c>
      <c r="B39" s="223">
        <v>-91193</v>
      </c>
      <c r="C39" s="223">
        <v>-239845</v>
      </c>
      <c r="D39" s="223">
        <v>-415320</v>
      </c>
      <c r="E39" s="223">
        <v>-618677</v>
      </c>
      <c r="F39" s="223">
        <v>-173196</v>
      </c>
      <c r="G39" s="223">
        <v>-395420</v>
      </c>
      <c r="H39" s="223">
        <v>-616015</v>
      </c>
      <c r="I39" s="223">
        <v>-957719</v>
      </c>
      <c r="J39" s="224">
        <v>-355244</v>
      </c>
      <c r="K39" s="224">
        <v>-822424</v>
      </c>
      <c r="L39" s="224">
        <v>-1447755</v>
      </c>
      <c r="M39" s="224">
        <v>-1934274</v>
      </c>
      <c r="N39" s="224">
        <v>-203038</v>
      </c>
      <c r="O39" s="224">
        <v>-413847</v>
      </c>
      <c r="P39" s="224">
        <v>-707652</v>
      </c>
      <c r="Q39" s="224">
        <v>-1120777</v>
      </c>
      <c r="R39" s="224">
        <v>-234440</v>
      </c>
      <c r="S39" s="224"/>
      <c r="T39" s="223">
        <v>-618677</v>
      </c>
      <c r="U39" s="223">
        <v>-957719</v>
      </c>
      <c r="V39" s="223">
        <v>-1934274</v>
      </c>
      <c r="W39" s="223">
        <f>Q39</f>
        <v>-1120777</v>
      </c>
    </row>
    <row r="40" spans="1:27">
      <c r="A40" s="222" t="s">
        <v>208</v>
      </c>
      <c r="B40" s="223"/>
      <c r="C40" s="223"/>
      <c r="D40" s="223"/>
      <c r="E40" s="223"/>
      <c r="F40" s="223"/>
      <c r="G40" s="223"/>
      <c r="H40" s="223"/>
      <c r="I40" s="223"/>
      <c r="J40" s="224"/>
      <c r="K40" s="224"/>
      <c r="L40" s="224"/>
      <c r="M40" s="224"/>
      <c r="N40" s="224">
        <v>-234000</v>
      </c>
      <c r="O40" s="224">
        <v>-234000</v>
      </c>
      <c r="P40" s="224">
        <v>-234000</v>
      </c>
      <c r="Q40" s="224">
        <v>-234000</v>
      </c>
      <c r="R40" s="224"/>
      <c r="S40" s="224"/>
      <c r="T40" s="223"/>
      <c r="U40" s="223"/>
      <c r="V40" s="223"/>
      <c r="W40" s="223">
        <f>Q40</f>
        <v>-234000</v>
      </c>
    </row>
    <row r="41" spans="1:27" s="89" customFormat="1">
      <c r="A41" s="222" t="s">
        <v>68</v>
      </c>
      <c r="B41" s="223">
        <v>402728</v>
      </c>
      <c r="C41" s="223">
        <v>419647</v>
      </c>
      <c r="D41" s="223">
        <v>450493</v>
      </c>
      <c r="E41" s="223">
        <v>465274</v>
      </c>
      <c r="F41" s="223">
        <v>3719</v>
      </c>
      <c r="G41" s="223">
        <v>6449</v>
      </c>
      <c r="H41" s="223">
        <v>6422</v>
      </c>
      <c r="I41" s="223">
        <v>11606</v>
      </c>
      <c r="J41" s="224">
        <v>21238</v>
      </c>
      <c r="K41" s="224">
        <v>19671</v>
      </c>
      <c r="L41" s="224">
        <v>94337</v>
      </c>
      <c r="M41" s="224">
        <v>95803</v>
      </c>
      <c r="N41" s="224">
        <v>34</v>
      </c>
      <c r="O41" s="224">
        <v>143172</v>
      </c>
      <c r="P41" s="224">
        <v>502047</v>
      </c>
      <c r="Q41" s="224">
        <v>510336</v>
      </c>
      <c r="R41" s="224">
        <v>12109</v>
      </c>
      <c r="S41" s="224"/>
      <c r="T41" s="223">
        <v>465274</v>
      </c>
      <c r="U41" s="223">
        <v>11606</v>
      </c>
      <c r="V41" s="223">
        <v>95803</v>
      </c>
      <c r="W41" s="223">
        <f>Q41</f>
        <v>510336</v>
      </c>
    </row>
    <row r="42" spans="1:27" s="89" customFormat="1">
      <c r="A42" s="222" t="s">
        <v>215</v>
      </c>
      <c r="B42" s="223">
        <v>-27948</v>
      </c>
      <c r="C42" s="223">
        <v>-12416</v>
      </c>
      <c r="D42" s="223">
        <v>-44015</v>
      </c>
      <c r="E42" s="223">
        <v>-54758</v>
      </c>
      <c r="F42" s="223">
        <v>-35079</v>
      </c>
      <c r="G42" s="223">
        <v>-35670</v>
      </c>
      <c r="H42" s="223">
        <v>-45039</v>
      </c>
      <c r="I42" s="223">
        <v>-199469</v>
      </c>
      <c r="J42" s="224">
        <v>-19255</v>
      </c>
      <c r="K42" s="224">
        <v>-24503</v>
      </c>
      <c r="L42" s="224">
        <v>-32317</v>
      </c>
      <c r="M42" s="224">
        <v>-33386</v>
      </c>
      <c r="N42" s="224">
        <v>-306526</v>
      </c>
      <c r="O42" s="224">
        <v>-508434</v>
      </c>
      <c r="P42" s="224">
        <v>-511188</v>
      </c>
      <c r="Q42" s="224">
        <v>-536098</v>
      </c>
      <c r="R42" s="224">
        <v>-7993</v>
      </c>
      <c r="S42" s="224"/>
      <c r="T42" s="223">
        <v>-54758</v>
      </c>
      <c r="U42" s="223">
        <v>-199469</v>
      </c>
      <c r="V42" s="223">
        <v>-33386</v>
      </c>
      <c r="W42" s="223">
        <f>Q42</f>
        <v>-536098</v>
      </c>
    </row>
    <row r="43" spans="1:27" s="89" customFormat="1">
      <c r="A43" s="222" t="s">
        <v>195</v>
      </c>
      <c r="B43" s="223"/>
      <c r="C43" s="223"/>
      <c r="D43" s="223"/>
      <c r="E43" s="223"/>
      <c r="F43" s="223"/>
      <c r="G43" s="223"/>
      <c r="H43" s="223"/>
      <c r="I43" s="223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3"/>
      <c r="U43" s="223"/>
      <c r="V43" s="223"/>
      <c r="W43" s="223"/>
    </row>
    <row r="44" spans="1:27" s="89" customFormat="1">
      <c r="A44" s="222" t="s">
        <v>69</v>
      </c>
      <c r="B44" s="223"/>
      <c r="C44" s="223"/>
      <c r="D44" s="223"/>
      <c r="E44" s="223"/>
      <c r="F44" s="223"/>
      <c r="G44" s="223">
        <v>-133096</v>
      </c>
      <c r="H44" s="223">
        <v>-136520</v>
      </c>
      <c r="I44" s="223">
        <v>-134300</v>
      </c>
      <c r="J44" s="224"/>
      <c r="K44" s="224"/>
      <c r="L44" s="224"/>
      <c r="M44" s="224">
        <v>-12839</v>
      </c>
      <c r="N44" s="224">
        <v>-128532</v>
      </c>
      <c r="O44" s="224">
        <v>-316191</v>
      </c>
      <c r="P44" s="224">
        <v>-333500</v>
      </c>
      <c r="Q44" s="224">
        <v>-403592</v>
      </c>
      <c r="R44" s="224"/>
      <c r="S44" s="224"/>
      <c r="T44" s="223"/>
      <c r="U44" s="223">
        <v>-134300</v>
      </c>
      <c r="V44" s="223">
        <v>-12839</v>
      </c>
      <c r="W44" s="223">
        <f>Q44</f>
        <v>-403592</v>
      </c>
    </row>
    <row r="45" spans="1:27">
      <c r="A45" s="222" t="s">
        <v>192</v>
      </c>
      <c r="B45" s="223"/>
      <c r="C45" s="223"/>
      <c r="D45" s="223"/>
      <c r="E45" s="223"/>
      <c r="F45" s="223"/>
      <c r="G45" s="223">
        <v>-59407</v>
      </c>
      <c r="H45" s="223">
        <v>-59848</v>
      </c>
      <c r="I45" s="223">
        <v>-60063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3"/>
      <c r="U45" s="223">
        <v>-60063</v>
      </c>
      <c r="V45" s="223"/>
      <c r="W45" s="223"/>
      <c r="X45" s="89"/>
      <c r="Y45" s="89"/>
      <c r="Z45" s="89"/>
      <c r="AA45" s="89"/>
    </row>
    <row r="46" spans="1:27">
      <c r="A46" s="222" t="s">
        <v>70</v>
      </c>
      <c r="B46" s="223">
        <v>96</v>
      </c>
      <c r="C46" s="223">
        <v>-417</v>
      </c>
      <c r="D46" s="223">
        <v>-1534</v>
      </c>
      <c r="E46" s="223">
        <v>339</v>
      </c>
      <c r="F46" s="223">
        <v>-766</v>
      </c>
      <c r="G46" s="223">
        <v>-1000</v>
      </c>
      <c r="H46" s="223">
        <v>-1007</v>
      </c>
      <c r="I46" s="223">
        <v>-1020</v>
      </c>
      <c r="J46" s="224"/>
      <c r="K46" s="224">
        <v>-12529</v>
      </c>
      <c r="L46" s="224">
        <v>-11645</v>
      </c>
      <c r="M46" s="224">
        <v>-1006</v>
      </c>
      <c r="N46" s="224"/>
      <c r="O46" s="224"/>
      <c r="P46" s="224"/>
      <c r="Q46" s="224"/>
      <c r="R46" s="224"/>
      <c r="S46" s="224"/>
      <c r="T46" s="223">
        <v>339</v>
      </c>
      <c r="U46" s="223">
        <v>-1020</v>
      </c>
      <c r="V46" s="223">
        <v>-1006</v>
      </c>
      <c r="W46" s="223"/>
    </row>
    <row r="47" spans="1:27">
      <c r="A47" s="227" t="s">
        <v>71</v>
      </c>
      <c r="B47" s="228">
        <v>227062</v>
      </c>
      <c r="C47" s="228">
        <v>-639760</v>
      </c>
      <c r="D47" s="228">
        <v>-1074401</v>
      </c>
      <c r="E47" s="228">
        <v>-2042779</v>
      </c>
      <c r="F47" s="228">
        <v>-166508</v>
      </c>
      <c r="G47" s="228">
        <v>-573725</v>
      </c>
      <c r="H47" s="228">
        <v>-807031</v>
      </c>
      <c r="I47" s="228">
        <v>-1267560</v>
      </c>
      <c r="J47" s="229">
        <v>-677180</v>
      </c>
      <c r="K47" s="229">
        <v>-961743</v>
      </c>
      <c r="L47" s="229">
        <v>-1552077</v>
      </c>
      <c r="M47" s="229">
        <v>-2398580</v>
      </c>
      <c r="N47" s="229">
        <v>-870503</v>
      </c>
      <c r="O47" s="229">
        <v>-1324247</v>
      </c>
      <c r="P47" s="229">
        <v>-1273890</v>
      </c>
      <c r="Q47" s="229">
        <v>-1771412</v>
      </c>
      <c r="R47" s="229">
        <v>-227229</v>
      </c>
      <c r="S47" s="229"/>
      <c r="T47" s="228">
        <v>-2042779</v>
      </c>
      <c r="U47" s="228">
        <v>-1267560</v>
      </c>
      <c r="V47" s="228">
        <v>-2398580</v>
      </c>
      <c r="W47" s="228">
        <f>Q47</f>
        <v>-1771412</v>
      </c>
    </row>
    <row r="48" spans="1:27">
      <c r="A48" s="230"/>
      <c r="B48" s="220"/>
      <c r="C48" s="220"/>
      <c r="D48" s="220"/>
      <c r="E48" s="220"/>
      <c r="F48" s="220"/>
      <c r="G48" s="220"/>
      <c r="H48" s="220"/>
      <c r="I48" s="220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0"/>
      <c r="U48" s="220"/>
      <c r="V48" s="220"/>
      <c r="W48" s="220"/>
    </row>
    <row r="49" spans="1:23">
      <c r="A49" s="231" t="s">
        <v>72</v>
      </c>
      <c r="B49" s="220"/>
      <c r="C49" s="220"/>
      <c r="D49" s="220"/>
      <c r="E49" s="220"/>
      <c r="F49" s="220"/>
      <c r="G49" s="220"/>
      <c r="H49" s="220"/>
      <c r="I49" s="220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0"/>
      <c r="U49" s="220"/>
      <c r="V49" s="220"/>
      <c r="W49" s="220"/>
    </row>
    <row r="50" spans="1:23">
      <c r="A50" s="188" t="s">
        <v>73</v>
      </c>
      <c r="B50" s="197">
        <v>8096</v>
      </c>
      <c r="C50" s="197">
        <v>8391</v>
      </c>
      <c r="D50" s="197">
        <v>12026</v>
      </c>
      <c r="E50" s="197">
        <v>224870</v>
      </c>
      <c r="F50" s="197">
        <v>22689</v>
      </c>
      <c r="G50" s="197">
        <v>30118</v>
      </c>
      <c r="H50" s="197">
        <v>39956</v>
      </c>
      <c r="I50" s="197">
        <v>268844</v>
      </c>
      <c r="J50" s="198">
        <v>853254</v>
      </c>
      <c r="K50" s="198">
        <v>937238</v>
      </c>
      <c r="L50" s="199">
        <v>3555504</v>
      </c>
      <c r="M50" s="199">
        <v>3735078</v>
      </c>
      <c r="N50" s="199">
        <v>262905</v>
      </c>
      <c r="O50" s="199">
        <v>374288</v>
      </c>
      <c r="P50" s="198">
        <v>570813</v>
      </c>
      <c r="Q50" s="198">
        <v>1076756</v>
      </c>
      <c r="R50" s="198">
        <v>481999</v>
      </c>
      <c r="S50" s="198"/>
      <c r="T50" s="197">
        <v>224870</v>
      </c>
      <c r="U50" s="197">
        <v>268844</v>
      </c>
      <c r="V50" s="197">
        <v>3735078</v>
      </c>
      <c r="W50" s="197">
        <f>Q50</f>
        <v>1076756</v>
      </c>
    </row>
    <row r="51" spans="1:23">
      <c r="A51" s="188" t="s">
        <v>74</v>
      </c>
      <c r="B51" s="197">
        <v>-14870</v>
      </c>
      <c r="C51" s="197">
        <v>-93156</v>
      </c>
      <c r="D51" s="197">
        <v>-126862</v>
      </c>
      <c r="E51" s="197">
        <v>-183305</v>
      </c>
      <c r="F51" s="197">
        <v>-170343</v>
      </c>
      <c r="G51" s="197">
        <v>-225372</v>
      </c>
      <c r="H51" s="197">
        <v>-259029</v>
      </c>
      <c r="I51" s="197">
        <v>-451802</v>
      </c>
      <c r="J51" s="198">
        <v>-438492</v>
      </c>
      <c r="K51" s="198">
        <v>-976767</v>
      </c>
      <c r="L51" s="199">
        <v>-1741630</v>
      </c>
      <c r="M51" s="199">
        <v>-2248720</v>
      </c>
      <c r="N51" s="199">
        <v>-320770</v>
      </c>
      <c r="O51" s="199">
        <v>-505774</v>
      </c>
      <c r="P51" s="198">
        <v>-1011281</v>
      </c>
      <c r="Q51" s="198">
        <v>-1540242</v>
      </c>
      <c r="R51" s="198">
        <v>-460455</v>
      </c>
      <c r="S51" s="198"/>
      <c r="T51" s="197">
        <v>-183305</v>
      </c>
      <c r="U51" s="197">
        <v>-451802</v>
      </c>
      <c r="V51" s="197">
        <v>-2248720</v>
      </c>
      <c r="W51" s="197">
        <f>Q51</f>
        <v>-1540242</v>
      </c>
    </row>
    <row r="52" spans="1:23">
      <c r="A52" s="188" t="s">
        <v>75</v>
      </c>
      <c r="B52" s="197"/>
      <c r="C52" s="197"/>
      <c r="D52" s="197"/>
      <c r="E52" s="197">
        <v>-379</v>
      </c>
      <c r="F52" s="197">
        <v>-739</v>
      </c>
      <c r="G52" s="197">
        <v>-1522</v>
      </c>
      <c r="H52" s="197">
        <v>-2059</v>
      </c>
      <c r="I52" s="197">
        <v>-3066</v>
      </c>
      <c r="J52" s="198">
        <v>-8980</v>
      </c>
      <c r="K52" s="198">
        <v>-53374</v>
      </c>
      <c r="L52" s="199">
        <v>-73054</v>
      </c>
      <c r="M52" s="199">
        <v>-90675</v>
      </c>
      <c r="N52" s="199">
        <v>-17647</v>
      </c>
      <c r="O52" s="199">
        <v>-26679</v>
      </c>
      <c r="P52" s="198">
        <v>-38635</v>
      </c>
      <c r="Q52" s="198">
        <v>-69094</v>
      </c>
      <c r="R52" s="198">
        <v>-16626</v>
      </c>
      <c r="S52" s="198"/>
      <c r="T52" s="197">
        <v>-379</v>
      </c>
      <c r="U52" s="197">
        <v>-3066</v>
      </c>
      <c r="V52" s="197">
        <v>-90675</v>
      </c>
      <c r="W52" s="197">
        <f>Q52</f>
        <v>-69094</v>
      </c>
    </row>
    <row r="53" spans="1:23">
      <c r="A53" s="226" t="s">
        <v>76</v>
      </c>
      <c r="B53" s="197"/>
      <c r="C53" s="197"/>
      <c r="D53" s="197"/>
      <c r="E53" s="197"/>
      <c r="F53" s="197">
        <v>78469</v>
      </c>
      <c r="G53" s="197">
        <v>78469</v>
      </c>
      <c r="H53" s="197">
        <v>78469</v>
      </c>
      <c r="I53" s="197">
        <v>78469</v>
      </c>
      <c r="J53" s="198"/>
      <c r="K53" s="198"/>
      <c r="L53" s="199"/>
      <c r="M53" s="199"/>
      <c r="N53" s="199"/>
      <c r="O53" s="199"/>
      <c r="P53" s="198"/>
      <c r="Q53" s="198"/>
      <c r="R53" s="198"/>
      <c r="S53" s="198"/>
      <c r="T53" s="197"/>
      <c r="U53" s="197">
        <v>78469</v>
      </c>
      <c r="V53" s="197"/>
      <c r="W53" s="197"/>
    </row>
    <row r="54" spans="1:23">
      <c r="A54" s="222" t="s">
        <v>77</v>
      </c>
      <c r="B54" s="223"/>
      <c r="C54" s="223"/>
      <c r="D54" s="223"/>
      <c r="E54" s="223"/>
      <c r="F54" s="223"/>
      <c r="G54" s="223"/>
      <c r="H54" s="223"/>
      <c r="I54" s="223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3"/>
      <c r="U54" s="223"/>
      <c r="V54" s="223"/>
      <c r="W54" s="223"/>
    </row>
    <row r="55" spans="1:23">
      <c r="A55" s="222" t="s">
        <v>78</v>
      </c>
      <c r="B55" s="223">
        <v>-104000</v>
      </c>
      <c r="C55" s="223">
        <v>-104000</v>
      </c>
      <c r="D55" s="223">
        <v>-104000</v>
      </c>
      <c r="E55" s="223">
        <v>-104000</v>
      </c>
      <c r="F55" s="223"/>
      <c r="G55" s="223"/>
      <c r="H55" s="223"/>
      <c r="I55" s="223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3">
        <v>-104000</v>
      </c>
      <c r="U55" s="223"/>
      <c r="V55" s="223"/>
      <c r="W55" s="223"/>
    </row>
    <row r="56" spans="1:23">
      <c r="A56" s="222" t="s">
        <v>163</v>
      </c>
      <c r="B56" s="223"/>
      <c r="C56" s="223"/>
      <c r="D56" s="223"/>
      <c r="E56" s="223">
        <v>-83547</v>
      </c>
      <c r="F56" s="223"/>
      <c r="G56" s="223"/>
      <c r="H56" s="223"/>
      <c r="I56" s="223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3">
        <v>-83547</v>
      </c>
      <c r="U56" s="223"/>
      <c r="V56" s="223"/>
      <c r="W56" s="223"/>
    </row>
    <row r="57" spans="1:23">
      <c r="A57" s="222" t="s">
        <v>203</v>
      </c>
      <c r="B57" s="223"/>
      <c r="C57" s="223"/>
      <c r="D57" s="223"/>
      <c r="E57" s="223"/>
      <c r="F57" s="223"/>
      <c r="G57" s="223"/>
      <c r="H57" s="223"/>
      <c r="I57" s="223"/>
      <c r="J57" s="224"/>
      <c r="K57" s="224"/>
      <c r="L57" s="224"/>
      <c r="M57" s="224">
        <v>258182</v>
      </c>
      <c r="N57" s="224"/>
      <c r="O57" s="224"/>
      <c r="P57" s="224"/>
      <c r="Q57" s="224"/>
      <c r="R57" s="224"/>
      <c r="S57" s="224"/>
      <c r="T57" s="223"/>
      <c r="U57" s="223"/>
      <c r="V57" s="223">
        <v>258182</v>
      </c>
      <c r="W57" s="223"/>
    </row>
    <row r="58" spans="1:23">
      <c r="A58" s="222" t="s">
        <v>79</v>
      </c>
      <c r="B58" s="223"/>
      <c r="C58" s="223"/>
      <c r="D58" s="223"/>
      <c r="E58" s="223">
        <v>-20228</v>
      </c>
      <c r="F58" s="223"/>
      <c r="G58" s="223">
        <v>-8070</v>
      </c>
      <c r="H58" s="223">
        <v>-21553</v>
      </c>
      <c r="I58" s="223">
        <v>-19146</v>
      </c>
      <c r="J58" s="224">
        <v>-21</v>
      </c>
      <c r="K58" s="224">
        <v>-5628</v>
      </c>
      <c r="L58" s="224">
        <v>-11696</v>
      </c>
      <c r="M58" s="224">
        <v>-12324</v>
      </c>
      <c r="N58" s="224">
        <v>-4</v>
      </c>
      <c r="O58" s="224">
        <v>-4</v>
      </c>
      <c r="P58" s="224">
        <v>-4</v>
      </c>
      <c r="Q58" s="224">
        <v>-127</v>
      </c>
      <c r="R58" s="224"/>
      <c r="S58" s="224"/>
      <c r="T58" s="223">
        <v>-20228</v>
      </c>
      <c r="U58" s="223">
        <v>-19146</v>
      </c>
      <c r="V58" s="223">
        <v>-12324</v>
      </c>
      <c r="W58" s="223">
        <f>Q58</f>
        <v>-127</v>
      </c>
    </row>
    <row r="59" spans="1:23">
      <c r="A59" s="226" t="s">
        <v>80</v>
      </c>
      <c r="B59" s="223">
        <v>-398</v>
      </c>
      <c r="C59" s="223">
        <v>-336114</v>
      </c>
      <c r="D59" s="223">
        <v>-432376</v>
      </c>
      <c r="E59" s="223">
        <v>-766646</v>
      </c>
      <c r="F59" s="223">
        <v>-346</v>
      </c>
      <c r="G59" s="223">
        <v>-4258</v>
      </c>
      <c r="H59" s="223">
        <v>-347595</v>
      </c>
      <c r="I59" s="223">
        <v>-702983</v>
      </c>
      <c r="J59" s="224">
        <v>-252</v>
      </c>
      <c r="K59" s="224">
        <v>-3233</v>
      </c>
      <c r="L59" s="224">
        <v>-364506</v>
      </c>
      <c r="M59" s="224">
        <v>-842792</v>
      </c>
      <c r="N59" s="224">
        <v>-916</v>
      </c>
      <c r="O59" s="224">
        <v>-1031</v>
      </c>
      <c r="P59" s="224">
        <v>-1116</v>
      </c>
      <c r="Q59" s="224">
        <v>-1981</v>
      </c>
      <c r="R59" s="224">
        <v>-5</v>
      </c>
      <c r="S59" s="224"/>
      <c r="T59" s="223">
        <v>-766646</v>
      </c>
      <c r="U59" s="223">
        <v>-702983</v>
      </c>
      <c r="V59" s="223">
        <v>-842792</v>
      </c>
      <c r="W59" s="223">
        <f>Q59</f>
        <v>-1981</v>
      </c>
    </row>
    <row r="60" spans="1:23">
      <c r="A60" s="232" t="s">
        <v>81</v>
      </c>
      <c r="B60" s="228">
        <v>-111172</v>
      </c>
      <c r="C60" s="228">
        <v>-524879</v>
      </c>
      <c r="D60" s="228">
        <v>-651212</v>
      </c>
      <c r="E60" s="228">
        <v>-933235</v>
      </c>
      <c r="F60" s="228">
        <v>-70270</v>
      </c>
      <c r="G60" s="228">
        <v>-130635</v>
      </c>
      <c r="H60" s="228">
        <v>-511811</v>
      </c>
      <c r="I60" s="228">
        <v>-829684</v>
      </c>
      <c r="J60" s="229">
        <v>405509</v>
      </c>
      <c r="K60" s="229">
        <v>-101764</v>
      </c>
      <c r="L60" s="229">
        <v>1364618</v>
      </c>
      <c r="M60" s="229">
        <v>798749</v>
      </c>
      <c r="N60" s="229">
        <v>-76432</v>
      </c>
      <c r="O60" s="229">
        <v>-159200</v>
      </c>
      <c r="P60" s="229">
        <v>-480223</v>
      </c>
      <c r="Q60" s="229">
        <v>-534688</v>
      </c>
      <c r="R60" s="229">
        <v>4913</v>
      </c>
      <c r="S60" s="229"/>
      <c r="T60" s="228">
        <v>-933235</v>
      </c>
      <c r="U60" s="228">
        <v>-829684</v>
      </c>
      <c r="V60" s="228">
        <v>798749</v>
      </c>
      <c r="W60" s="228">
        <f>Q60</f>
        <v>-534688</v>
      </c>
    </row>
    <row r="61" spans="1:23">
      <c r="A61" s="230"/>
      <c r="B61" s="220"/>
      <c r="C61" s="220"/>
      <c r="D61" s="220"/>
      <c r="E61" s="220"/>
      <c r="F61" s="220"/>
      <c r="G61" s="220"/>
      <c r="H61" s="220"/>
      <c r="I61" s="220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0"/>
      <c r="U61" s="220"/>
      <c r="V61" s="220"/>
      <c r="W61" s="220"/>
    </row>
    <row r="62" spans="1:23">
      <c r="A62" s="222" t="s">
        <v>164</v>
      </c>
      <c r="B62" s="223"/>
      <c r="C62" s="223"/>
      <c r="D62" s="223"/>
      <c r="E62" s="223"/>
      <c r="F62" s="223">
        <v>-136</v>
      </c>
      <c r="G62" s="223"/>
      <c r="H62" s="223"/>
      <c r="I62" s="223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3"/>
      <c r="U62" s="223"/>
      <c r="V62" s="223"/>
      <c r="W62" s="223"/>
    </row>
    <row r="63" spans="1:23">
      <c r="A63" s="233" t="s">
        <v>82</v>
      </c>
      <c r="B63" s="234">
        <v>274981</v>
      </c>
      <c r="C63" s="234">
        <v>-636862</v>
      </c>
      <c r="D63" s="234">
        <v>-696126</v>
      </c>
      <c r="E63" s="234">
        <v>-1390925</v>
      </c>
      <c r="F63" s="234">
        <v>222396</v>
      </c>
      <c r="G63" s="234">
        <v>662557</v>
      </c>
      <c r="H63" s="234">
        <v>660198</v>
      </c>
      <c r="I63" s="234">
        <v>426659</v>
      </c>
      <c r="J63" s="235">
        <v>-21605</v>
      </c>
      <c r="K63" s="235">
        <v>120658</v>
      </c>
      <c r="L63" s="235">
        <v>1700601</v>
      </c>
      <c r="M63" s="235">
        <v>1180931</v>
      </c>
      <c r="N63" s="235">
        <v>-564772</v>
      </c>
      <c r="O63" s="235">
        <v>-556282</v>
      </c>
      <c r="P63" s="235">
        <v>-503063</v>
      </c>
      <c r="Q63" s="235">
        <v>-911841</v>
      </c>
      <c r="R63" s="235">
        <v>-119596</v>
      </c>
      <c r="S63" s="235"/>
      <c r="T63" s="234">
        <v>-1390925</v>
      </c>
      <c r="U63" s="234">
        <v>426659</v>
      </c>
      <c r="V63" s="234">
        <v>1180931</v>
      </c>
      <c r="W63" s="234">
        <f>Q63</f>
        <v>-911841</v>
      </c>
    </row>
    <row r="64" spans="1:23">
      <c r="A64" s="236"/>
      <c r="B64" s="204"/>
      <c r="C64" s="204"/>
      <c r="D64" s="204"/>
      <c r="E64" s="204"/>
      <c r="F64" s="204"/>
      <c r="G64" s="204"/>
      <c r="H64" s="204"/>
      <c r="I64" s="204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4"/>
      <c r="U64" s="204"/>
      <c r="V64" s="204"/>
      <c r="W64" s="204"/>
    </row>
    <row r="65" spans="1:23">
      <c r="A65" s="237" t="s">
        <v>83</v>
      </c>
      <c r="B65" s="238">
        <v>72135</v>
      </c>
      <c r="C65" s="238">
        <v>98307</v>
      </c>
      <c r="D65" s="238">
        <v>114414</v>
      </c>
      <c r="E65" s="238">
        <v>131990</v>
      </c>
      <c r="F65" s="238">
        <v>10700</v>
      </c>
      <c r="G65" s="238">
        <v>20786</v>
      </c>
      <c r="H65" s="238">
        <v>63057</v>
      </c>
      <c r="I65" s="238">
        <v>62769</v>
      </c>
      <c r="J65" s="239">
        <v>48338</v>
      </c>
      <c r="K65" s="239">
        <v>50043</v>
      </c>
      <c r="L65" s="239">
        <v>-119814</v>
      </c>
      <c r="M65" s="239">
        <v>-175583</v>
      </c>
      <c r="N65" s="239">
        <v>-49072</v>
      </c>
      <c r="O65" s="239">
        <v>-13196</v>
      </c>
      <c r="P65" s="239">
        <v>-15358</v>
      </c>
      <c r="Q65" s="239">
        <v>-1100</v>
      </c>
      <c r="R65" s="239">
        <v>29853</v>
      </c>
      <c r="S65" s="239"/>
      <c r="T65" s="238">
        <v>131990</v>
      </c>
      <c r="U65" s="238">
        <v>62769</v>
      </c>
      <c r="V65" s="238">
        <v>-175583</v>
      </c>
      <c r="W65" s="238">
        <f>Q65</f>
        <v>-1100</v>
      </c>
    </row>
    <row r="66" spans="1:23">
      <c r="A66" s="236"/>
      <c r="B66" s="204"/>
      <c r="C66" s="204"/>
      <c r="D66" s="204"/>
      <c r="E66" s="204"/>
      <c r="F66" s="204"/>
      <c r="G66" s="204"/>
      <c r="H66" s="204"/>
      <c r="I66" s="204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4"/>
      <c r="U66" s="204"/>
      <c r="V66" s="204"/>
      <c r="W66" s="204"/>
    </row>
    <row r="67" spans="1:23">
      <c r="A67" s="240" t="s">
        <v>84</v>
      </c>
      <c r="B67" s="241">
        <v>1924148</v>
      </c>
      <c r="C67" s="241">
        <v>1924148</v>
      </c>
      <c r="D67" s="241">
        <v>1924148</v>
      </c>
      <c r="E67" s="241">
        <v>1924148</v>
      </c>
      <c r="F67" s="241">
        <v>665213</v>
      </c>
      <c r="G67" s="241">
        <v>665213</v>
      </c>
      <c r="H67" s="241">
        <v>665213</v>
      </c>
      <c r="I67" s="241">
        <v>665213</v>
      </c>
      <c r="J67" s="242">
        <v>1154641</v>
      </c>
      <c r="K67" s="242">
        <v>1154641</v>
      </c>
      <c r="L67" s="242">
        <v>1154641</v>
      </c>
      <c r="M67" s="242">
        <v>1154641</v>
      </c>
      <c r="N67" s="242">
        <v>2159989</v>
      </c>
      <c r="O67" s="242">
        <v>2159989</v>
      </c>
      <c r="P67" s="242">
        <v>2159989</v>
      </c>
      <c r="Q67" s="242">
        <v>2159989</v>
      </c>
      <c r="R67" s="242">
        <v>1247048</v>
      </c>
      <c r="S67" s="242"/>
      <c r="T67" s="241">
        <v>1924148</v>
      </c>
      <c r="U67" s="241">
        <v>665213</v>
      </c>
      <c r="V67" s="241">
        <v>1154641</v>
      </c>
      <c r="W67" s="241">
        <f>Q67</f>
        <v>2159989</v>
      </c>
    </row>
    <row r="68" spans="1:23">
      <c r="A68" s="236"/>
      <c r="B68" s="204"/>
      <c r="C68" s="204"/>
      <c r="D68" s="204"/>
      <c r="E68" s="204"/>
      <c r="F68" s="204"/>
      <c r="G68" s="204"/>
      <c r="H68" s="204"/>
      <c r="I68" s="204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4"/>
      <c r="U68" s="204"/>
      <c r="V68" s="204"/>
      <c r="W68" s="204"/>
    </row>
    <row r="69" spans="1:23" ht="12" thickBot="1">
      <c r="A69" s="243" t="s">
        <v>85</v>
      </c>
      <c r="B69" s="244">
        <v>2271264</v>
      </c>
      <c r="C69" s="244">
        <v>1385593</v>
      </c>
      <c r="D69" s="244">
        <v>1342436</v>
      </c>
      <c r="E69" s="244">
        <v>665213</v>
      </c>
      <c r="F69" s="244">
        <v>898309</v>
      </c>
      <c r="G69" s="244">
        <v>1348556</v>
      </c>
      <c r="H69" s="244">
        <v>1388468</v>
      </c>
      <c r="I69" s="244">
        <v>1154641</v>
      </c>
      <c r="J69" s="245">
        <v>1181374</v>
      </c>
      <c r="K69" s="245">
        <v>1325342</v>
      </c>
      <c r="L69" s="245">
        <v>2735428</v>
      </c>
      <c r="M69" s="245">
        <v>2159989</v>
      </c>
      <c r="N69" s="245">
        <v>1546145</v>
      </c>
      <c r="O69" s="245">
        <v>1590511</v>
      </c>
      <c r="P69" s="245">
        <v>1641568</v>
      </c>
      <c r="Q69" s="245">
        <v>1247048</v>
      </c>
      <c r="R69" s="245">
        <v>1157305</v>
      </c>
      <c r="S69" s="245"/>
      <c r="T69" s="244">
        <v>665213</v>
      </c>
      <c r="U69" s="244">
        <v>1154641</v>
      </c>
      <c r="V69" s="244">
        <v>2159989</v>
      </c>
      <c r="W69" s="244">
        <f>Q69</f>
        <v>1247048</v>
      </c>
    </row>
    <row r="70" spans="1:23"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202"/>
      <c r="M70" s="178"/>
      <c r="N70" s="178"/>
      <c r="O70" s="178"/>
      <c r="P70" s="178"/>
      <c r="Q70" s="178"/>
      <c r="R70" s="178"/>
      <c r="S70" s="178"/>
      <c r="T70" s="178"/>
      <c r="U70" s="178"/>
      <c r="V70" s="178"/>
    </row>
    <row r="71" spans="1:23"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</row>
    <row r="72" spans="1:23"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</row>
    <row r="73" spans="1:23">
      <c r="A73" s="89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</row>
    <row r="74" spans="1:23">
      <c r="A74" s="89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</row>
    <row r="75" spans="1:23">
      <c r="A75" s="89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</row>
    <row r="76" spans="1:23"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</row>
    <row r="77" spans="1:23"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</row>
    <row r="78" spans="1:23"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</row>
    <row r="79" spans="1:23"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</row>
    <row r="80" spans="1:23"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</row>
    <row r="81" spans="1:22"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</row>
    <row r="82" spans="1:22"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</row>
    <row r="83" spans="1:22"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</row>
    <row r="84" spans="1:22"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</row>
    <row r="85" spans="1:22"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</row>
    <row r="86" spans="1:22"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</row>
    <row r="87" spans="1:22">
      <c r="A87" s="89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</row>
    <row r="88" spans="1:22">
      <c r="A88" s="89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</row>
    <row r="89" spans="1:22"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</row>
    <row r="90" spans="1:22"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</row>
    <row r="91" spans="1:22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</row>
    <row r="92" spans="1:22"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</row>
    <row r="93" spans="1:22"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</row>
    <row r="94" spans="1:22"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</row>
    <row r="95" spans="1:22"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</row>
    <row r="96" spans="1:22"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</row>
    <row r="97" spans="2:22"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</row>
    <row r="98" spans="2:22"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</row>
    <row r="99" spans="2:22"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</row>
    <row r="100" spans="2:22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</row>
    <row r="101" spans="2:22"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</row>
    <row r="102" spans="2:22"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</row>
    <row r="103" spans="2:22"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</row>
    <row r="104" spans="2:22"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</row>
    <row r="105" spans="2:22"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</row>
    <row r="106" spans="2:22"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</row>
    <row r="107" spans="2:22"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</row>
    <row r="108" spans="2:22"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</row>
    <row r="109" spans="2:22"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</row>
    <row r="110" spans="2:22"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</row>
    <row r="111" spans="2:22"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</row>
    <row r="112" spans="2:22"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</row>
    <row r="113" spans="2:22"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</row>
    <row r="114" spans="2:22"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</row>
    <row r="115" spans="2:22"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</row>
    <row r="116" spans="2:22"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</row>
    <row r="117" spans="2:22"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</row>
    <row r="118" spans="2:22"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</row>
    <row r="119" spans="2:22"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</row>
    <row r="120" spans="2:22"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</row>
    <row r="121" spans="2:22"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</row>
    <row r="122" spans="2:22"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</row>
    <row r="123" spans="2:22"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</row>
    <row r="124" spans="2:22"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</row>
    <row r="125" spans="2:22"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</row>
    <row r="126" spans="2:22"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</row>
    <row r="127" spans="2:22"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</row>
    <row r="128" spans="2:22"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</row>
    <row r="129" spans="2:22"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</row>
    <row r="130" spans="2:22"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</row>
    <row r="131" spans="2:22"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</row>
    <row r="132" spans="2:22"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</row>
    <row r="133" spans="2:22"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</row>
    <row r="134" spans="2:22"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</row>
    <row r="135" spans="2:22"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</row>
    <row r="136" spans="2:22"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</row>
    <row r="137" spans="2:22"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</row>
    <row r="138" spans="2:22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</row>
    <row r="139" spans="2:22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</row>
    <row r="140" spans="2:22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</row>
    <row r="141" spans="2:22"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</row>
    <row r="142" spans="2:22"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</row>
    <row r="143" spans="2:22"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</row>
    <row r="144" spans="2:22"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</row>
    <row r="145" spans="2:22"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</row>
  </sheetData>
  <phoneticPr fontId="2" type="noConversion"/>
  <pageMargins left="0.75" right="0.75" top="1" bottom="1" header="0.5" footer="0.5"/>
  <pageSetup paperSize="9" scale="59" orientation="landscape" r:id="rId1"/>
  <headerFooter alignWithMargins="0">
    <oddFooter>&amp;CPage &amp;P of &amp;N&amp;R&amp;F&amp;A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Cover</vt:lpstr>
      <vt:lpstr>Multiples</vt:lpstr>
      <vt:lpstr>Steel segment</vt:lpstr>
      <vt:lpstr>Long products segment</vt:lpstr>
      <vt:lpstr>Mining segment</vt:lpstr>
      <vt:lpstr>Coke-chemical segment</vt:lpstr>
      <vt:lpstr>Other segment</vt:lpstr>
      <vt:lpstr>P&amp;L</vt:lpstr>
      <vt:lpstr>CashFlow</vt:lpstr>
      <vt:lpstr>Balance Sheet</vt:lpstr>
      <vt:lpstr>'P&amp;L'!Выручка_отчетный_период</vt:lpstr>
      <vt:lpstr>'Balance Sheet'!Область_печати</vt:lpstr>
      <vt:lpstr>CashFlow!Область_печати</vt:lpstr>
      <vt:lpstr>'Coke-chemical segment'!Область_печати</vt:lpstr>
      <vt:lpstr>'Long products segment'!Область_печати</vt:lpstr>
      <vt:lpstr>'Mining segment'!Область_печати</vt:lpstr>
      <vt:lpstr>Multiples!Область_печати</vt:lpstr>
      <vt:lpstr>'Other segment'!Область_печати</vt:lpstr>
      <vt:lpstr>'P&amp;L'!Область_печати</vt:lpstr>
      <vt:lpstr>'Steel segment'!Область_печати</vt:lpstr>
    </vt:vector>
  </TitlesOfParts>
  <Company>Mittal Steel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and operational data</dc:title>
  <dc:creator>takhiev@nlmk.msk.ru</dc:creator>
  <cp:keywords>financial and operational data</cp:keywords>
  <cp:lastModifiedBy>kulikova_ms</cp:lastModifiedBy>
  <cp:lastPrinted>2010-04-07T05:46:51Z</cp:lastPrinted>
  <dcterms:created xsi:type="dcterms:W3CDTF">2007-07-03T17:08:43Z</dcterms:created>
  <dcterms:modified xsi:type="dcterms:W3CDTF">2010-09-29T08:53:34Z</dcterms:modified>
  <cp:category>template</cp:category>
  <cp:contentStatus>on progress</cp:contentStatus>
</cp:coreProperties>
</file>